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0" windowWidth="18195" windowHeight="11625" firstSheet="16" activeTab="17"/>
  </bookViews>
  <sheets>
    <sheet name="05-3" sheetId="5" state="hidden" r:id="rId1"/>
    <sheet name="13-3" sheetId="6" state="hidden" r:id="rId2"/>
    <sheet name="19-03" sheetId="7" state="hidden" r:id="rId3"/>
    <sheet name="26-3" sheetId="8" state="hidden" r:id="rId4"/>
    <sheet name="03-4" sheetId="9" state="hidden" r:id="rId5"/>
    <sheet name="09-4" sheetId="10" state="hidden" r:id="rId6"/>
    <sheet name="16-4" sheetId="11" state="hidden" r:id="rId7"/>
    <sheet name="23-4" sheetId="12" state="hidden" r:id="rId8"/>
    <sheet name="29-4" sheetId="13" state="hidden" r:id="rId9"/>
    <sheet name="07-5" sheetId="14" state="hidden" r:id="rId10"/>
    <sheet name="14-5" sheetId="15" state="hidden" r:id="rId11"/>
    <sheet name="21-5" sheetId="16" state="hidden" r:id="rId12"/>
    <sheet name="28-5" sheetId="17" state="hidden" r:id="rId13"/>
    <sheet name="04-6" sheetId="18" state="hidden" r:id="rId14"/>
    <sheet name="11-6" sheetId="20" state="hidden" r:id="rId15"/>
    <sheet name="18-6" sheetId="22" state="hidden" r:id="rId16"/>
    <sheet name="BIEU 5. GTNT" sheetId="23" r:id="rId17"/>
    <sheet name="BIEU 6. KMND" sheetId="25" r:id="rId18"/>
    <sheet name="Sheet1" sheetId="24" state="hidden" r:id="rId19"/>
  </sheets>
  <externalReferences>
    <externalReference r:id="rId20"/>
  </externalReferences>
  <definedNames>
    <definedName name="_xlnm.Print_Area" localSheetId="4">'03-4'!$A$3:$AV$24</definedName>
    <definedName name="_xlnm.Print_Area" localSheetId="13">'04-6'!$A$3:$AV$26</definedName>
    <definedName name="_xlnm.Print_Area" localSheetId="0">'05-3'!$A$3:$AV$24</definedName>
    <definedName name="_xlnm.Print_Area" localSheetId="9">'07-5'!$A$3:$AV$23</definedName>
    <definedName name="_xlnm.Print_Area" localSheetId="5">'09-4'!$A$3:$AV$24</definedName>
    <definedName name="_xlnm.Print_Area" localSheetId="14">'11-6'!$A$3:$AV$26</definedName>
    <definedName name="_xlnm.Print_Area" localSheetId="1">'13-3'!$A$3:$AV$24</definedName>
    <definedName name="_xlnm.Print_Area" localSheetId="10">'14-5'!$A$3:$AV$23</definedName>
    <definedName name="_xlnm.Print_Area" localSheetId="6">'16-4'!$A$3:$AV$24</definedName>
    <definedName name="_xlnm.Print_Area" localSheetId="15">'18-6'!$A$3:$AV$26</definedName>
    <definedName name="_xlnm.Print_Area" localSheetId="2">'19-03'!$A$3:$AV$24</definedName>
    <definedName name="_xlnm.Print_Area" localSheetId="11">'21-5'!$A$3:$AV$23</definedName>
    <definedName name="_xlnm.Print_Area" localSheetId="7">'23-4'!$A$3:$AV$23</definedName>
    <definedName name="_xlnm.Print_Area" localSheetId="3">'26-3'!$A$3:$AV$24</definedName>
    <definedName name="_xlnm.Print_Area" localSheetId="12">'28-5'!$A$3:$AV$23</definedName>
    <definedName name="_xlnm.Print_Area" localSheetId="8">'29-4'!$A$3:$AV$23</definedName>
    <definedName name="_xlnm.Print_Area" localSheetId="16">'BIEU 5. GTNT'!$A$3:$AV$26</definedName>
    <definedName name="_xlnm.Print_Area" localSheetId="17">'BIEU 6. KMND'!$A$1:$I$29</definedName>
  </definedNames>
  <calcPr calcId="144525"/>
</workbook>
</file>

<file path=xl/calcChain.xml><?xml version="1.0" encoding="utf-8"?>
<calcChain xmlns="http://schemas.openxmlformats.org/spreadsheetml/2006/main">
  <c r="J25" i="25" l="1"/>
  <c r="J17" i="25"/>
  <c r="G17" i="25"/>
  <c r="D17" i="25"/>
  <c r="C17" i="25"/>
  <c r="H16" i="25"/>
  <c r="F16" i="25"/>
  <c r="H15" i="25"/>
  <c r="F15" i="25"/>
  <c r="H14" i="25"/>
  <c r="F14" i="25"/>
  <c r="H13" i="25"/>
  <c r="F13" i="25"/>
  <c r="H12" i="25"/>
  <c r="F12" i="25"/>
  <c r="H11" i="25"/>
  <c r="F11" i="25"/>
  <c r="H10" i="25"/>
  <c r="F10" i="25"/>
  <c r="H9" i="25"/>
  <c r="F9" i="25"/>
  <c r="E8" i="25"/>
  <c r="H8" i="25" s="1"/>
  <c r="H7" i="25"/>
  <c r="F7" i="25"/>
  <c r="H6" i="25"/>
  <c r="F6" i="25"/>
  <c r="H5" i="25"/>
  <c r="H17" i="25" s="1"/>
  <c r="F5" i="25"/>
  <c r="F8" i="25" l="1"/>
  <c r="E17" i="25"/>
  <c r="F17" i="25" s="1"/>
  <c r="AU10" i="23" l="1"/>
  <c r="AV10" i="23"/>
  <c r="AT11" i="23"/>
  <c r="AT12" i="23"/>
  <c r="AU12" i="23"/>
  <c r="AU13" i="23"/>
  <c r="AV13" i="23"/>
  <c r="AU14" i="23"/>
  <c r="AV14" i="23"/>
  <c r="AU15" i="23"/>
  <c r="AV15" i="23"/>
  <c r="AU16" i="23"/>
  <c r="AV16" i="23"/>
  <c r="AT17" i="23"/>
  <c r="AU17" i="23"/>
  <c r="AU18" i="23"/>
  <c r="AV18" i="23"/>
  <c r="AT19" i="23"/>
  <c r="AU19" i="23"/>
  <c r="AV19" i="23"/>
  <c r="AU20" i="23"/>
  <c r="AU21" i="23"/>
  <c r="AV21" i="23"/>
  <c r="AV9" i="23"/>
  <c r="AU9" i="23"/>
  <c r="AU41" i="23"/>
  <c r="AP41" i="23"/>
  <c r="AO41" i="23"/>
  <c r="AN41" i="23"/>
  <c r="AM41" i="23"/>
  <c r="AL41" i="23"/>
  <c r="AK41" i="23"/>
  <c r="AJ41" i="23"/>
  <c r="AI41" i="23"/>
  <c r="AH41" i="23"/>
  <c r="AG41" i="23"/>
  <c r="AS41" i="23" s="1"/>
  <c r="AF41" i="23"/>
  <c r="AE41" i="23"/>
  <c r="AD41" i="23"/>
  <c r="AC41" i="23"/>
  <c r="AB41" i="23"/>
  <c r="AR41" i="23" s="1"/>
  <c r="AA41" i="23"/>
  <c r="Z41" i="23"/>
  <c r="Y41" i="23"/>
  <c r="X41" i="23"/>
  <c r="W41" i="23"/>
  <c r="AQ41" i="23" s="1"/>
  <c r="V41" i="23"/>
  <c r="U41" i="23"/>
  <c r="T41" i="23"/>
  <c r="S41" i="23"/>
  <c r="R41" i="23"/>
  <c r="Q41" i="23"/>
  <c r="P41" i="23"/>
  <c r="O41" i="23"/>
  <c r="N41" i="23"/>
  <c r="M41" i="23"/>
  <c r="L41" i="23"/>
  <c r="K41" i="23"/>
  <c r="J41" i="23"/>
  <c r="I41" i="23"/>
  <c r="G41" i="23"/>
  <c r="F41" i="23"/>
  <c r="E41" i="23"/>
  <c r="D41" i="23"/>
  <c r="C41" i="23"/>
  <c r="AV40" i="23"/>
  <c r="AU40" i="23"/>
  <c r="AT40" i="23"/>
  <c r="AS40" i="23"/>
  <c r="AR40" i="23"/>
  <c r="AQ40" i="23"/>
  <c r="AV39" i="23"/>
  <c r="AU39" i="23"/>
  <c r="AT39" i="23"/>
  <c r="AS39" i="23"/>
  <c r="AR39" i="23"/>
  <c r="AQ39" i="23"/>
  <c r="AV38" i="23"/>
  <c r="AU38" i="23"/>
  <c r="AT38" i="23"/>
  <c r="AS38" i="23"/>
  <c r="AR38" i="23"/>
  <c r="AQ38" i="23"/>
  <c r="AV37" i="23"/>
  <c r="AU37" i="23"/>
  <c r="AT37" i="23"/>
  <c r="AS37" i="23"/>
  <c r="AR37" i="23"/>
  <c r="AQ37" i="23"/>
  <c r="AV36" i="23"/>
  <c r="AU36" i="23"/>
  <c r="AT36" i="23"/>
  <c r="AS36" i="23"/>
  <c r="AR36" i="23"/>
  <c r="AQ36" i="23"/>
  <c r="AV35" i="23"/>
  <c r="AU35" i="23"/>
  <c r="AT35" i="23"/>
  <c r="AS35" i="23"/>
  <c r="AR35" i="23"/>
  <c r="AQ35" i="23"/>
  <c r="AV34" i="23"/>
  <c r="AU34" i="23"/>
  <c r="AT34" i="23"/>
  <c r="AS34" i="23"/>
  <c r="AR34" i="23"/>
  <c r="AQ34" i="23"/>
  <c r="AV33" i="23"/>
  <c r="AU33" i="23"/>
  <c r="AT33" i="23"/>
  <c r="AS33" i="23"/>
  <c r="AR33" i="23"/>
  <c r="AQ33" i="23"/>
  <c r="AV32" i="23"/>
  <c r="AU32" i="23"/>
  <c r="AT32" i="23"/>
  <c r="AS32" i="23"/>
  <c r="AR32" i="23"/>
  <c r="AQ32" i="23"/>
  <c r="AV31" i="23"/>
  <c r="AU31" i="23"/>
  <c r="AT31" i="23"/>
  <c r="AS31" i="23"/>
  <c r="AR31" i="23"/>
  <c r="AQ31" i="23"/>
  <c r="AV30" i="23"/>
  <c r="AU30" i="23"/>
  <c r="AT30" i="23"/>
  <c r="AS30" i="23"/>
  <c r="AR30" i="23"/>
  <c r="AQ30" i="23"/>
  <c r="AV29" i="23"/>
  <c r="AU29" i="23"/>
  <c r="AT29" i="23"/>
  <c r="AS29" i="23"/>
  <c r="AR29" i="23"/>
  <c r="AQ29" i="23"/>
  <c r="AV28" i="23"/>
  <c r="AV41" i="23" s="1"/>
  <c r="AU28" i="23"/>
  <c r="AT28" i="23"/>
  <c r="AT41" i="23" s="1"/>
  <c r="AS28" i="23"/>
  <c r="AR28" i="23"/>
  <c r="AQ28" i="23"/>
  <c r="AP22" i="23"/>
  <c r="AP24" i="23" s="1"/>
  <c r="AO22" i="23"/>
  <c r="AN22" i="23"/>
  <c r="AM22" i="23"/>
  <c r="AL22" i="23"/>
  <c r="AK22" i="23"/>
  <c r="AJ22" i="23"/>
  <c r="AI22" i="23"/>
  <c r="AH22" i="23"/>
  <c r="AF22" i="23"/>
  <c r="AE22" i="23"/>
  <c r="AD22" i="23"/>
  <c r="AC22" i="23"/>
  <c r="AA22" i="23"/>
  <c r="Z22" i="23"/>
  <c r="Y22" i="23"/>
  <c r="X22" i="23"/>
  <c r="V22" i="23"/>
  <c r="U22" i="23"/>
  <c r="T22" i="23"/>
  <c r="S22" i="23"/>
  <c r="R22" i="23"/>
  <c r="Q22" i="23"/>
  <c r="P22" i="23"/>
  <c r="O22" i="23"/>
  <c r="N22" i="23"/>
  <c r="L22" i="23"/>
  <c r="K22" i="23"/>
  <c r="J22" i="23"/>
  <c r="I22" i="23"/>
  <c r="G22" i="23"/>
  <c r="F22" i="23"/>
  <c r="E22" i="23"/>
  <c r="D22" i="23"/>
  <c r="AS21" i="23"/>
  <c r="AR21" i="23"/>
  <c r="AG21" i="23"/>
  <c r="AB21" i="23"/>
  <c r="W21" i="23"/>
  <c r="AT21" i="23" s="1"/>
  <c r="M21" i="23"/>
  <c r="C21" i="23"/>
  <c r="AG20" i="23"/>
  <c r="AS20" i="23" s="1"/>
  <c r="W20" i="23"/>
  <c r="AQ20" i="23" s="1"/>
  <c r="M20" i="23"/>
  <c r="H20" i="23"/>
  <c r="AR20" i="23" s="1"/>
  <c r="C20" i="23"/>
  <c r="AR19" i="23"/>
  <c r="AG19" i="23"/>
  <c r="AS19" i="23" s="1"/>
  <c r="AB19" i="23"/>
  <c r="W19" i="23"/>
  <c r="AQ19" i="23" s="1"/>
  <c r="M19" i="23"/>
  <c r="H19" i="23"/>
  <c r="C19" i="23"/>
  <c r="AR18" i="23"/>
  <c r="AG18" i="23"/>
  <c r="AS18" i="23" s="1"/>
  <c r="AB18" i="23"/>
  <c r="W18" i="23"/>
  <c r="AQ18" i="23" s="1"/>
  <c r="M18" i="23"/>
  <c r="H18" i="23"/>
  <c r="C18" i="23"/>
  <c r="AR17" i="23"/>
  <c r="AG17" i="23"/>
  <c r="AS17" i="23" s="1"/>
  <c r="AB17" i="23"/>
  <c r="W17" i="23"/>
  <c r="AQ17" i="23" s="1"/>
  <c r="M17" i="23"/>
  <c r="H17" i="23"/>
  <c r="C17" i="23"/>
  <c r="BI16" i="23"/>
  <c r="AS16" i="23"/>
  <c r="AR16" i="23"/>
  <c r="AG16" i="23"/>
  <c r="AB16" i="23"/>
  <c r="W16" i="23"/>
  <c r="AT16" i="23" s="1"/>
  <c r="M16" i="23"/>
  <c r="C16" i="23"/>
  <c r="AQ16" i="23" s="1"/>
  <c r="BI15" i="23"/>
  <c r="AG15" i="23"/>
  <c r="AS15" i="23" s="1"/>
  <c r="AB15" i="23"/>
  <c r="W15" i="23"/>
  <c r="AQ15" i="23" s="1"/>
  <c r="M15" i="23"/>
  <c r="H15" i="23"/>
  <c r="AR15" i="23" s="1"/>
  <c r="C15" i="23"/>
  <c r="BI14" i="23"/>
  <c r="AG14" i="23"/>
  <c r="AB14" i="23"/>
  <c r="W14" i="23"/>
  <c r="AT14" i="23" s="1"/>
  <c r="M14" i="23"/>
  <c r="AS14" i="23" s="1"/>
  <c r="AR14" i="23"/>
  <c r="C14" i="23"/>
  <c r="BI13" i="23"/>
  <c r="AR13" i="23"/>
  <c r="AG13" i="23"/>
  <c r="AS13" i="23" s="1"/>
  <c r="AB13" i="23"/>
  <c r="W13" i="23"/>
  <c r="AQ13" i="23" s="1"/>
  <c r="M13" i="23"/>
  <c r="H13" i="23"/>
  <c r="C13" i="23"/>
  <c r="AR12" i="23"/>
  <c r="AG12" i="23"/>
  <c r="AS12" i="23" s="1"/>
  <c r="AB12" i="23"/>
  <c r="W12" i="23"/>
  <c r="AQ12" i="23" s="1"/>
  <c r="M12" i="23"/>
  <c r="H12" i="23"/>
  <c r="C12" i="23"/>
  <c r="BI11" i="23"/>
  <c r="AG11" i="23"/>
  <c r="AV11" i="23" s="1"/>
  <c r="AB11" i="23"/>
  <c r="AR11" i="23" s="1"/>
  <c r="W11" i="23"/>
  <c r="M11" i="23"/>
  <c r="M22" i="23" s="1"/>
  <c r="H11" i="23"/>
  <c r="C11" i="23"/>
  <c r="BI10" i="23"/>
  <c r="AG10" i="23"/>
  <c r="AS10" i="23" s="1"/>
  <c r="AB10" i="23"/>
  <c r="W10" i="23"/>
  <c r="AQ10" i="23" s="1"/>
  <c r="M10" i="23"/>
  <c r="H10" i="23"/>
  <c r="AR10" i="23" s="1"/>
  <c r="C10" i="23"/>
  <c r="BI9" i="23"/>
  <c r="BB9" i="23"/>
  <c r="BC9" i="23" s="1"/>
  <c r="BA9" i="23"/>
  <c r="AG9" i="23"/>
  <c r="AS9" i="23" s="1"/>
  <c r="AB9" i="23"/>
  <c r="AB22" i="23" s="1"/>
  <c r="W9" i="23"/>
  <c r="AQ9" i="23" s="1"/>
  <c r="M9" i="23"/>
  <c r="H9" i="23"/>
  <c r="AR9" i="23" s="1"/>
  <c r="C9" i="23"/>
  <c r="BI8" i="23"/>
  <c r="BB8" i="23"/>
  <c r="BC8" i="23" s="1"/>
  <c r="BA8" i="23"/>
  <c r="BB7" i="23"/>
  <c r="BA7" i="23"/>
  <c r="BC7" i="23" s="1"/>
  <c r="AS46" i="22"/>
  <c r="AR46" i="22"/>
  <c r="AT18" i="23" l="1"/>
  <c r="AS11" i="23"/>
  <c r="AU11" i="23"/>
  <c r="AU22" i="23" s="1"/>
  <c r="AQ11" i="23"/>
  <c r="AT13" i="23"/>
  <c r="AT15" i="23"/>
  <c r="AQ14" i="23"/>
  <c r="AQ21" i="23"/>
  <c r="AT9" i="23"/>
  <c r="AV20" i="23"/>
  <c r="AT20" i="23"/>
  <c r="AV17" i="23"/>
  <c r="AT10" i="23"/>
  <c r="AV12" i="23"/>
  <c r="W22" i="23"/>
  <c r="H22" i="23"/>
  <c r="AR22" i="23" s="1"/>
  <c r="C22" i="23"/>
  <c r="AV22" i="23"/>
  <c r="AT22" i="23"/>
  <c r="AG22" i="23"/>
  <c r="AS22" i="23" s="1"/>
  <c r="AT10" i="22"/>
  <c r="AU10" i="22"/>
  <c r="AV10" i="22"/>
  <c r="AU11" i="22"/>
  <c r="AV11" i="22"/>
  <c r="AT12" i="22"/>
  <c r="AU12" i="22"/>
  <c r="AV12" i="22"/>
  <c r="AT13" i="22"/>
  <c r="AU13" i="22"/>
  <c r="AV13" i="22"/>
  <c r="AT14" i="22"/>
  <c r="AU14" i="22"/>
  <c r="AV14" i="22"/>
  <c r="AT15" i="22"/>
  <c r="AU15" i="22"/>
  <c r="AV15" i="22"/>
  <c r="AT16" i="22"/>
  <c r="AU16" i="22"/>
  <c r="AV16" i="22"/>
  <c r="AT17" i="22"/>
  <c r="AU17" i="22"/>
  <c r="AV17" i="22"/>
  <c r="AT18" i="22"/>
  <c r="AU18" i="22"/>
  <c r="AV18" i="22"/>
  <c r="AT19" i="22"/>
  <c r="AU19" i="22"/>
  <c r="AV19" i="22"/>
  <c r="AT20" i="22"/>
  <c r="AU20" i="22"/>
  <c r="AV20" i="22"/>
  <c r="AT21" i="22"/>
  <c r="AU21" i="22"/>
  <c r="AV21" i="22"/>
  <c r="AV9" i="22"/>
  <c r="AU9" i="22"/>
  <c r="AT9" i="22"/>
  <c r="AQ22" i="23" l="1"/>
  <c r="AP41" i="22"/>
  <c r="AO41" i="22"/>
  <c r="AN41" i="22"/>
  <c r="AM41" i="22"/>
  <c r="AL41" i="22"/>
  <c r="AK41" i="22"/>
  <c r="AJ41" i="22"/>
  <c r="AI41" i="22"/>
  <c r="AH41" i="22"/>
  <c r="AG41" i="22"/>
  <c r="AS41" i="22" s="1"/>
  <c r="AF41" i="22"/>
  <c r="AE41" i="22"/>
  <c r="AD41" i="22"/>
  <c r="AC41" i="22"/>
  <c r="AB41" i="22"/>
  <c r="AR41" i="22" s="1"/>
  <c r="AA41" i="22"/>
  <c r="Z41" i="22"/>
  <c r="Y41" i="22"/>
  <c r="X41" i="22"/>
  <c r="W41" i="22"/>
  <c r="AQ41" i="22" s="1"/>
  <c r="V41" i="22"/>
  <c r="U41" i="22"/>
  <c r="T41" i="22"/>
  <c r="S41" i="22"/>
  <c r="R41" i="22"/>
  <c r="Q41" i="22"/>
  <c r="P41" i="22"/>
  <c r="O41" i="22"/>
  <c r="N41" i="22"/>
  <c r="M41" i="22"/>
  <c r="L41" i="22"/>
  <c r="K41" i="22"/>
  <c r="J41" i="22"/>
  <c r="I41" i="22"/>
  <c r="G41" i="22"/>
  <c r="F41" i="22"/>
  <c r="E41" i="22"/>
  <c r="D41" i="22"/>
  <c r="C41" i="22"/>
  <c r="AV40" i="22"/>
  <c r="AU40" i="22"/>
  <c r="AT40" i="22"/>
  <c r="AS40" i="22"/>
  <c r="AR40" i="22"/>
  <c r="AQ40" i="22"/>
  <c r="AV39" i="22"/>
  <c r="AU39" i="22"/>
  <c r="AT39" i="22"/>
  <c r="AS39" i="22"/>
  <c r="AR39" i="22"/>
  <c r="AQ39" i="22"/>
  <c r="AV38" i="22"/>
  <c r="AU38" i="22"/>
  <c r="AT38" i="22"/>
  <c r="AS38" i="22"/>
  <c r="AR38" i="22"/>
  <c r="AQ38" i="22"/>
  <c r="AV37" i="22"/>
  <c r="AU37" i="22"/>
  <c r="AT37" i="22"/>
  <c r="AS37" i="22"/>
  <c r="AR37" i="22"/>
  <c r="AQ37" i="22"/>
  <c r="AV36" i="22"/>
  <c r="AU36" i="22"/>
  <c r="AT36" i="22"/>
  <c r="AS36" i="22"/>
  <c r="AR36" i="22"/>
  <c r="AQ36" i="22"/>
  <c r="AV35" i="22"/>
  <c r="AU35" i="22"/>
  <c r="AT35" i="22"/>
  <c r="AS35" i="22"/>
  <c r="AR35" i="22"/>
  <c r="AQ35" i="22"/>
  <c r="AV34" i="22"/>
  <c r="AU34" i="22"/>
  <c r="AT34" i="22"/>
  <c r="AS34" i="22"/>
  <c r="AR34" i="22"/>
  <c r="AQ34" i="22"/>
  <c r="AV33" i="22"/>
  <c r="AU33" i="22"/>
  <c r="AT33" i="22"/>
  <c r="AS33" i="22"/>
  <c r="AR33" i="22"/>
  <c r="AQ33" i="22"/>
  <c r="AV32" i="22"/>
  <c r="AU32" i="22"/>
  <c r="AT32" i="22"/>
  <c r="AS32" i="22"/>
  <c r="AR32" i="22"/>
  <c r="AQ32" i="22"/>
  <c r="AV31" i="22"/>
  <c r="AU31" i="22"/>
  <c r="AT31" i="22"/>
  <c r="AS31" i="22"/>
  <c r="AR31" i="22"/>
  <c r="AQ31" i="22"/>
  <c r="AV30" i="22"/>
  <c r="AU30" i="22"/>
  <c r="AT30" i="22"/>
  <c r="AS30" i="22"/>
  <c r="AR30" i="22"/>
  <c r="AQ30" i="22"/>
  <c r="AV29" i="22"/>
  <c r="AU29" i="22"/>
  <c r="AT29" i="22"/>
  <c r="AS29" i="22"/>
  <c r="AR29" i="22"/>
  <c r="AQ29" i="22"/>
  <c r="AV28" i="22"/>
  <c r="AV41" i="22" s="1"/>
  <c r="AU28" i="22"/>
  <c r="AU41" i="22" s="1"/>
  <c r="AT28" i="22"/>
  <c r="AT41" i="22" s="1"/>
  <c r="AS28" i="22"/>
  <c r="AR28" i="22"/>
  <c r="AQ28" i="22"/>
  <c r="AP22" i="22"/>
  <c r="AP24" i="22" s="1"/>
  <c r="AO22" i="22"/>
  <c r="AN22" i="22"/>
  <c r="AM22" i="22"/>
  <c r="AL22" i="22"/>
  <c r="AK22" i="22"/>
  <c r="AJ22" i="22"/>
  <c r="AI22" i="22"/>
  <c r="AH22" i="22"/>
  <c r="AF22" i="22"/>
  <c r="AE22" i="22"/>
  <c r="AD22" i="22"/>
  <c r="AC22" i="22"/>
  <c r="AA22" i="22"/>
  <c r="Z22" i="22"/>
  <c r="Y22" i="22"/>
  <c r="X22" i="22"/>
  <c r="V22" i="22"/>
  <c r="U22" i="22"/>
  <c r="T22" i="22"/>
  <c r="S22" i="22"/>
  <c r="R22" i="22"/>
  <c r="Q22" i="22"/>
  <c r="P22" i="22"/>
  <c r="O22" i="22"/>
  <c r="N22" i="22"/>
  <c r="L22" i="22"/>
  <c r="K22" i="22"/>
  <c r="J22" i="22"/>
  <c r="I22" i="22"/>
  <c r="G22" i="22"/>
  <c r="F22" i="22"/>
  <c r="E22" i="22"/>
  <c r="D22" i="22"/>
  <c r="AQ21" i="22"/>
  <c r="AG21" i="22"/>
  <c r="AS21" i="22" s="1"/>
  <c r="AB21" i="22"/>
  <c r="W21" i="22"/>
  <c r="M21" i="22"/>
  <c r="H21" i="22"/>
  <c r="AR21" i="22" s="1"/>
  <c r="C21" i="22"/>
  <c r="AQ20" i="22"/>
  <c r="AG20" i="22"/>
  <c r="AS20" i="22" s="1"/>
  <c r="W20" i="22"/>
  <c r="M20" i="22"/>
  <c r="H20" i="22"/>
  <c r="AR20" i="22" s="1"/>
  <c r="C20" i="22"/>
  <c r="AG19" i="22"/>
  <c r="AS19" i="22" s="1"/>
  <c r="AB19" i="22"/>
  <c r="W19" i="22"/>
  <c r="AQ19" i="22" s="1"/>
  <c r="M19" i="22"/>
  <c r="H19" i="22"/>
  <c r="AR19" i="22" s="1"/>
  <c r="C19" i="22"/>
  <c r="AG18" i="22"/>
  <c r="AS18" i="22" s="1"/>
  <c r="AB18" i="22"/>
  <c r="W18" i="22"/>
  <c r="AQ18" i="22" s="1"/>
  <c r="M18" i="22"/>
  <c r="H18" i="22"/>
  <c r="AR18" i="22" s="1"/>
  <c r="C18" i="22"/>
  <c r="AG17" i="22"/>
  <c r="AS17" i="22" s="1"/>
  <c r="AB17" i="22"/>
  <c r="W17" i="22"/>
  <c r="AQ17" i="22" s="1"/>
  <c r="M17" i="22"/>
  <c r="H17" i="22"/>
  <c r="AR17" i="22" s="1"/>
  <c r="C17" i="22"/>
  <c r="BI16" i="22"/>
  <c r="AG16" i="22"/>
  <c r="AS16" i="22" s="1"/>
  <c r="AB16" i="22"/>
  <c r="W16" i="22"/>
  <c r="M16" i="22"/>
  <c r="H16" i="22"/>
  <c r="AR16" i="22" s="1"/>
  <c r="C16" i="22"/>
  <c r="BI15" i="22"/>
  <c r="AR15" i="22"/>
  <c r="AG15" i="22"/>
  <c r="AS15" i="22" s="1"/>
  <c r="AB15" i="22"/>
  <c r="W15" i="22"/>
  <c r="AQ15" i="22" s="1"/>
  <c r="M15" i="22"/>
  <c r="H15" i="22"/>
  <c r="C15" i="22"/>
  <c r="BI14" i="22"/>
  <c r="AS14" i="22"/>
  <c r="AR14" i="22"/>
  <c r="AG14" i="22"/>
  <c r="AB14" i="22"/>
  <c r="W14" i="22"/>
  <c r="AQ14" i="22" s="1"/>
  <c r="M14" i="22"/>
  <c r="H14" i="22"/>
  <c r="C14" i="22"/>
  <c r="BI13" i="22"/>
  <c r="AG13" i="22"/>
  <c r="AS13" i="22" s="1"/>
  <c r="AB13" i="22"/>
  <c r="W13" i="22"/>
  <c r="AQ13" i="22" s="1"/>
  <c r="M13" i="22"/>
  <c r="H13" i="22"/>
  <c r="AR13" i="22" s="1"/>
  <c r="C13" i="22"/>
  <c r="AG12" i="22"/>
  <c r="AS12" i="22" s="1"/>
  <c r="AB12" i="22"/>
  <c r="W12" i="22"/>
  <c r="AQ12" i="22" s="1"/>
  <c r="M12" i="22"/>
  <c r="H12" i="22"/>
  <c r="AR12" i="22" s="1"/>
  <c r="C12" i="22"/>
  <c r="BI11" i="22"/>
  <c r="AG11" i="22"/>
  <c r="AS11" i="22" s="1"/>
  <c r="AB11" i="22"/>
  <c r="AB22" i="22" s="1"/>
  <c r="W11" i="22"/>
  <c r="AT11" i="22" s="1"/>
  <c r="M11" i="22"/>
  <c r="H11" i="22"/>
  <c r="AR11" i="22" s="1"/>
  <c r="C11" i="22"/>
  <c r="C22" i="22" s="1"/>
  <c r="BI10" i="22"/>
  <c r="AR10" i="22"/>
  <c r="AG10" i="22"/>
  <c r="AS10" i="22" s="1"/>
  <c r="AB10" i="22"/>
  <c r="W10" i="22"/>
  <c r="AQ10" i="22" s="1"/>
  <c r="M10" i="22"/>
  <c r="H10" i="22"/>
  <c r="C10" i="22"/>
  <c r="BI9" i="22"/>
  <c r="BC9" i="22"/>
  <c r="BB9" i="22"/>
  <c r="BA9" i="22"/>
  <c r="AU22" i="22"/>
  <c r="AR9" i="22"/>
  <c r="AG9" i="22"/>
  <c r="AS9" i="22" s="1"/>
  <c r="AB9" i="22"/>
  <c r="W9" i="22"/>
  <c r="M9" i="22"/>
  <c r="M22" i="22" s="1"/>
  <c r="H9" i="22"/>
  <c r="H22" i="22" s="1"/>
  <c r="C9" i="22"/>
  <c r="BI8" i="22"/>
  <c r="BC8" i="22"/>
  <c r="BB8" i="22"/>
  <c r="BA8" i="22"/>
  <c r="BB7" i="22"/>
  <c r="BC7" i="22" s="1"/>
  <c r="BA7" i="22"/>
  <c r="AQ11" i="22" l="1"/>
  <c r="W22" i="22"/>
  <c r="AQ22" i="22" s="1"/>
  <c r="AQ9" i="22"/>
  <c r="AQ16" i="22"/>
  <c r="AR22" i="22"/>
  <c r="AG22" i="22"/>
  <c r="AS22" i="22" s="1"/>
  <c r="AU20" i="20"/>
  <c r="AV22" i="22" l="1"/>
  <c r="AT22" i="22"/>
  <c r="AP41" i="20"/>
  <c r="AO41" i="20"/>
  <c r="AN41" i="20"/>
  <c r="AM41" i="20"/>
  <c r="AL41" i="20"/>
  <c r="AK41" i="20"/>
  <c r="AJ41" i="20"/>
  <c r="AI41" i="20"/>
  <c r="AH41" i="20"/>
  <c r="AG41" i="20"/>
  <c r="AF41" i="20"/>
  <c r="AE41" i="20"/>
  <c r="AD41" i="20"/>
  <c r="AC41" i="20"/>
  <c r="AB41" i="20"/>
  <c r="AR41" i="20" s="1"/>
  <c r="AA41" i="20"/>
  <c r="Z41" i="20"/>
  <c r="Y41" i="20"/>
  <c r="X41" i="20"/>
  <c r="W41" i="20"/>
  <c r="V41" i="20"/>
  <c r="U41" i="20"/>
  <c r="T41" i="20"/>
  <c r="S41" i="20"/>
  <c r="R41" i="20"/>
  <c r="Q41" i="20"/>
  <c r="P41" i="20"/>
  <c r="O41" i="20"/>
  <c r="N41" i="20"/>
  <c r="M41" i="20"/>
  <c r="L41" i="20"/>
  <c r="K41" i="20"/>
  <c r="J41" i="20"/>
  <c r="I41" i="20"/>
  <c r="G41" i="20"/>
  <c r="F41" i="20"/>
  <c r="E41" i="20"/>
  <c r="D41" i="20"/>
  <c r="C41" i="20"/>
  <c r="AV40" i="20"/>
  <c r="AU40" i="20"/>
  <c r="AT40" i="20"/>
  <c r="AS40" i="20"/>
  <c r="AR40" i="20"/>
  <c r="AQ40" i="20"/>
  <c r="AV39" i="20"/>
  <c r="AU39" i="20"/>
  <c r="AT39" i="20"/>
  <c r="AS39" i="20"/>
  <c r="AR39" i="20"/>
  <c r="AQ39" i="20"/>
  <c r="AV38" i="20"/>
  <c r="AU38" i="20"/>
  <c r="AT38" i="20"/>
  <c r="AS38" i="20"/>
  <c r="AR38" i="20"/>
  <c r="AQ38" i="20"/>
  <c r="AV37" i="20"/>
  <c r="AU37" i="20"/>
  <c r="AT37" i="20"/>
  <c r="AS37" i="20"/>
  <c r="AR37" i="20"/>
  <c r="AQ37" i="20"/>
  <c r="AV36" i="20"/>
  <c r="AU36" i="20"/>
  <c r="AT36" i="20"/>
  <c r="AS36" i="20"/>
  <c r="AR36" i="20"/>
  <c r="AQ36" i="20"/>
  <c r="AV35" i="20"/>
  <c r="AU35" i="20"/>
  <c r="AT35" i="20"/>
  <c r="AS35" i="20"/>
  <c r="AR35" i="20"/>
  <c r="AQ35" i="20"/>
  <c r="AV34" i="20"/>
  <c r="AU34" i="20"/>
  <c r="AT34" i="20"/>
  <c r="AS34" i="20"/>
  <c r="AR34" i="20"/>
  <c r="AQ34" i="20"/>
  <c r="AV33" i="20"/>
  <c r="AU33" i="20"/>
  <c r="AT33" i="20"/>
  <c r="AS33" i="20"/>
  <c r="AR33" i="20"/>
  <c r="AQ33" i="20"/>
  <c r="AV32" i="20"/>
  <c r="AU32" i="20"/>
  <c r="AT32" i="20"/>
  <c r="AS32" i="20"/>
  <c r="AR32" i="20"/>
  <c r="AQ32" i="20"/>
  <c r="AV31" i="20"/>
  <c r="AU31" i="20"/>
  <c r="AT31" i="20"/>
  <c r="AS31" i="20"/>
  <c r="AR31" i="20"/>
  <c r="AQ31" i="20"/>
  <c r="AV30" i="20"/>
  <c r="AU30" i="20"/>
  <c r="AT30" i="20"/>
  <c r="AS30" i="20"/>
  <c r="AR30" i="20"/>
  <c r="AQ30" i="20"/>
  <c r="AV29" i="20"/>
  <c r="AU29" i="20"/>
  <c r="AT29" i="20"/>
  <c r="AS29" i="20"/>
  <c r="AR29" i="20"/>
  <c r="AQ29" i="20"/>
  <c r="AV28" i="20"/>
  <c r="AU28" i="20"/>
  <c r="AT28" i="20"/>
  <c r="AT41" i="20" s="1"/>
  <c r="AS28" i="20"/>
  <c r="AR28" i="20"/>
  <c r="AQ28" i="20"/>
  <c r="AP22" i="20"/>
  <c r="AP24" i="20" s="1"/>
  <c r="AO22" i="20"/>
  <c r="AN22" i="20"/>
  <c r="AM22" i="20"/>
  <c r="AL22" i="20"/>
  <c r="AK22" i="20"/>
  <c r="AJ22" i="20"/>
  <c r="AI22" i="20"/>
  <c r="AH22" i="20"/>
  <c r="AF22" i="20"/>
  <c r="AE22" i="20"/>
  <c r="AD22" i="20"/>
  <c r="AC22" i="20"/>
  <c r="AA22" i="20"/>
  <c r="Z22" i="20"/>
  <c r="Y22" i="20"/>
  <c r="X22" i="20"/>
  <c r="V22" i="20"/>
  <c r="U22" i="20"/>
  <c r="T22" i="20"/>
  <c r="S22" i="20"/>
  <c r="R22" i="20"/>
  <c r="Q22" i="20"/>
  <c r="P22" i="20"/>
  <c r="O22" i="20"/>
  <c r="N22" i="20"/>
  <c r="L22" i="20"/>
  <c r="K22" i="20"/>
  <c r="J22" i="20"/>
  <c r="I22" i="20"/>
  <c r="G22" i="20"/>
  <c r="F22" i="20"/>
  <c r="E22" i="20"/>
  <c r="D22" i="20"/>
  <c r="AG21" i="20"/>
  <c r="AB21" i="20"/>
  <c r="W21" i="20"/>
  <c r="M21" i="20"/>
  <c r="H21" i="20"/>
  <c r="AR21" i="20" s="1"/>
  <c r="C21" i="20"/>
  <c r="AG20" i="20"/>
  <c r="W20" i="20"/>
  <c r="M20" i="20"/>
  <c r="H20" i="20"/>
  <c r="AR20" i="20" s="1"/>
  <c r="C20" i="20"/>
  <c r="AG19" i="20"/>
  <c r="AB19" i="20"/>
  <c r="W19" i="20"/>
  <c r="M19" i="20"/>
  <c r="H19" i="20"/>
  <c r="AR19" i="20" s="1"/>
  <c r="C19" i="20"/>
  <c r="AG18" i="20"/>
  <c r="AB18" i="20"/>
  <c r="W18" i="20"/>
  <c r="M18" i="20"/>
  <c r="H18" i="20"/>
  <c r="C18" i="20"/>
  <c r="AG17" i="20"/>
  <c r="AB17" i="20"/>
  <c r="W17" i="20"/>
  <c r="M17" i="20"/>
  <c r="H17" i="20"/>
  <c r="AR17" i="20" s="1"/>
  <c r="C17" i="20"/>
  <c r="BI16" i="20"/>
  <c r="AG16" i="20"/>
  <c r="AB16" i="20"/>
  <c r="W16" i="20"/>
  <c r="M16" i="20"/>
  <c r="H16" i="20"/>
  <c r="AR16" i="20" s="1"/>
  <c r="C16" i="20"/>
  <c r="AQ16" i="20" s="1"/>
  <c r="BI15" i="20"/>
  <c r="AG15" i="20"/>
  <c r="AB15" i="20"/>
  <c r="W15" i="20"/>
  <c r="M15" i="20"/>
  <c r="H15" i="20"/>
  <c r="C15" i="20"/>
  <c r="BI14" i="20"/>
  <c r="AG14" i="20"/>
  <c r="AB14" i="20"/>
  <c r="W14" i="20"/>
  <c r="M14" i="20"/>
  <c r="H14" i="20"/>
  <c r="AR14" i="20" s="1"/>
  <c r="C14" i="20"/>
  <c r="BI13" i="20"/>
  <c r="AG13" i="20"/>
  <c r="AB13" i="20"/>
  <c r="W13" i="20"/>
  <c r="M13" i="20"/>
  <c r="H13" i="20"/>
  <c r="AR13" i="20" s="1"/>
  <c r="C13" i="20"/>
  <c r="AG12" i="20"/>
  <c r="AB12" i="20"/>
  <c r="W12" i="20"/>
  <c r="M12" i="20"/>
  <c r="H12" i="20"/>
  <c r="C12" i="20"/>
  <c r="BI11" i="20"/>
  <c r="AG11" i="20"/>
  <c r="AB11" i="20"/>
  <c r="W11" i="20"/>
  <c r="M11" i="20"/>
  <c r="H11" i="20"/>
  <c r="AR11" i="20" s="1"/>
  <c r="C11" i="20"/>
  <c r="BI10" i="20"/>
  <c r="AG10" i="20"/>
  <c r="AB10" i="20"/>
  <c r="W10" i="20"/>
  <c r="M10" i="20"/>
  <c r="H10" i="20"/>
  <c r="AR10" i="20" s="1"/>
  <c r="C10" i="20"/>
  <c r="BI9" i="20"/>
  <c r="BB9" i="20"/>
  <c r="BC9" i="20" s="1"/>
  <c r="BA9" i="20"/>
  <c r="AG9" i="20"/>
  <c r="AB9" i="20"/>
  <c r="W9" i="20"/>
  <c r="M9" i="20"/>
  <c r="H9" i="20"/>
  <c r="C9" i="20"/>
  <c r="BI8" i="20"/>
  <c r="BB8" i="20"/>
  <c r="BC8" i="20" s="1"/>
  <c r="BA8" i="20"/>
  <c r="BB7" i="20"/>
  <c r="BA7" i="20"/>
  <c r="BC7" i="20" s="1"/>
  <c r="AV16" i="20" l="1"/>
  <c r="H22" i="20"/>
  <c r="AS9" i="20"/>
  <c r="AV9" i="20"/>
  <c r="AV14" i="20"/>
  <c r="AU19" i="20"/>
  <c r="AV41" i="20"/>
  <c r="AQ41" i="20"/>
  <c r="AQ9" i="20"/>
  <c r="AT21" i="20"/>
  <c r="AS10" i="20"/>
  <c r="M22" i="20"/>
  <c r="AQ12" i="20"/>
  <c r="AS13" i="20"/>
  <c r="AQ15" i="20"/>
  <c r="AS17" i="20"/>
  <c r="AV17" i="20"/>
  <c r="AQ18" i="20"/>
  <c r="AS19" i="20"/>
  <c r="AT20" i="20"/>
  <c r="AS41" i="20"/>
  <c r="AB22" i="20"/>
  <c r="AQ10" i="20"/>
  <c r="C22" i="20"/>
  <c r="AU11" i="20"/>
  <c r="AR12" i="20"/>
  <c r="AS12" i="20"/>
  <c r="AQ13" i="20"/>
  <c r="AT13" i="20"/>
  <c r="AR15" i="20"/>
  <c r="AS15" i="20"/>
  <c r="AV15" i="20"/>
  <c r="AS16" i="20"/>
  <c r="AQ17" i="20"/>
  <c r="AR18" i="20"/>
  <c r="AS18" i="20"/>
  <c r="AQ19" i="20"/>
  <c r="AT19" i="20"/>
  <c r="AU41" i="20"/>
  <c r="AS21" i="20"/>
  <c r="AQ21" i="20"/>
  <c r="AS14" i="20"/>
  <c r="AQ14" i="20"/>
  <c r="AS20" i="20"/>
  <c r="AR22" i="20"/>
  <c r="AR9" i="20"/>
  <c r="AS11" i="20"/>
  <c r="AQ11" i="20"/>
  <c r="AQ20" i="20"/>
  <c r="W22" i="20"/>
  <c r="AQ22" i="20" s="1"/>
  <c r="AG22" i="20"/>
  <c r="AS22" i="20" s="1"/>
  <c r="AU20" i="18"/>
  <c r="AP41" i="18"/>
  <c r="AO41" i="18"/>
  <c r="AN41" i="18"/>
  <c r="AM41" i="18"/>
  <c r="AL41" i="18"/>
  <c r="AK41" i="18"/>
  <c r="AJ41" i="18"/>
  <c r="AI41" i="18"/>
  <c r="AH41" i="18"/>
  <c r="AG41" i="18"/>
  <c r="AF41" i="18"/>
  <c r="AE41" i="18"/>
  <c r="AD41" i="18"/>
  <c r="AC41" i="18"/>
  <c r="AB41" i="18"/>
  <c r="AR41" i="18" s="1"/>
  <c r="AA41" i="18"/>
  <c r="Z41" i="18"/>
  <c r="Y41" i="18"/>
  <c r="X41" i="18"/>
  <c r="W41" i="18"/>
  <c r="AQ41" i="18" s="1"/>
  <c r="V41" i="18"/>
  <c r="U41" i="18"/>
  <c r="T41" i="18"/>
  <c r="S41" i="18"/>
  <c r="R41" i="18"/>
  <c r="Q41" i="18"/>
  <c r="P41" i="18"/>
  <c r="O41" i="18"/>
  <c r="N41" i="18"/>
  <c r="M41" i="18"/>
  <c r="L41" i="18"/>
  <c r="K41" i="18"/>
  <c r="J41" i="18"/>
  <c r="I41" i="18"/>
  <c r="G41" i="18"/>
  <c r="F41" i="18"/>
  <c r="E41" i="18"/>
  <c r="D41" i="18"/>
  <c r="C41" i="18"/>
  <c r="AV40" i="18"/>
  <c r="AU40" i="18"/>
  <c r="AT40" i="18"/>
  <c r="AS40" i="18"/>
  <c r="AR40" i="18"/>
  <c r="AQ40" i="18"/>
  <c r="AV39" i="18"/>
  <c r="AU39" i="18"/>
  <c r="AT39" i="18"/>
  <c r="AS39" i="18"/>
  <c r="AR39" i="18"/>
  <c r="AQ39" i="18"/>
  <c r="AV38" i="18"/>
  <c r="AU38" i="18"/>
  <c r="AT38" i="18"/>
  <c r="AS38" i="18"/>
  <c r="AR38" i="18"/>
  <c r="AQ38" i="18"/>
  <c r="AV37" i="18"/>
  <c r="AU37" i="18"/>
  <c r="AT37" i="18"/>
  <c r="AS37" i="18"/>
  <c r="AR37" i="18"/>
  <c r="AQ37" i="18"/>
  <c r="AV36" i="18"/>
  <c r="AU36" i="18"/>
  <c r="AT36" i="18"/>
  <c r="AS36" i="18"/>
  <c r="AR36" i="18"/>
  <c r="AQ36" i="18"/>
  <c r="AV35" i="18"/>
  <c r="AU35" i="18"/>
  <c r="AT35" i="18"/>
  <c r="AS35" i="18"/>
  <c r="AR35" i="18"/>
  <c r="AQ35" i="18"/>
  <c r="AV34" i="18"/>
  <c r="AU34" i="18"/>
  <c r="AT34" i="18"/>
  <c r="AS34" i="18"/>
  <c r="AR34" i="18"/>
  <c r="AQ34" i="18"/>
  <c r="AV33" i="18"/>
  <c r="AU33" i="18"/>
  <c r="AT33" i="18"/>
  <c r="AS33" i="18"/>
  <c r="AR33" i="18"/>
  <c r="AQ33" i="18"/>
  <c r="AV32" i="18"/>
  <c r="AU32" i="18"/>
  <c r="AT32" i="18"/>
  <c r="AS32" i="18"/>
  <c r="AR32" i="18"/>
  <c r="AQ32" i="18"/>
  <c r="AV31" i="18"/>
  <c r="AU31" i="18"/>
  <c r="AT31" i="18"/>
  <c r="AS31" i="18"/>
  <c r="AR31" i="18"/>
  <c r="AQ31" i="18"/>
  <c r="AV30" i="18"/>
  <c r="AU30" i="18"/>
  <c r="AT30" i="18"/>
  <c r="AS30" i="18"/>
  <c r="AR30" i="18"/>
  <c r="AQ30" i="18"/>
  <c r="AV29" i="18"/>
  <c r="AU29" i="18"/>
  <c r="AT29" i="18"/>
  <c r="AS29" i="18"/>
  <c r="AR29" i="18"/>
  <c r="AQ29" i="18"/>
  <c r="AV28" i="18"/>
  <c r="AV41" i="18" s="1"/>
  <c r="AU28" i="18"/>
  <c r="AU41" i="18" s="1"/>
  <c r="AT28" i="18"/>
  <c r="AS28" i="18"/>
  <c r="AR28" i="18"/>
  <c r="AQ28" i="18"/>
  <c r="AP22" i="18"/>
  <c r="AP24" i="18" s="1"/>
  <c r="AO22" i="18"/>
  <c r="AN22" i="18"/>
  <c r="AM22" i="18"/>
  <c r="AL22" i="18"/>
  <c r="AK22" i="18"/>
  <c r="AJ22" i="18"/>
  <c r="AI22" i="18"/>
  <c r="AH22" i="18"/>
  <c r="AF22" i="18"/>
  <c r="AE22" i="18"/>
  <c r="AD22" i="18"/>
  <c r="AC22" i="18"/>
  <c r="AA22" i="18"/>
  <c r="Z22" i="18"/>
  <c r="Y22" i="18"/>
  <c r="X22" i="18"/>
  <c r="V22" i="18"/>
  <c r="U22" i="18"/>
  <c r="T22" i="18"/>
  <c r="S22" i="18"/>
  <c r="R22" i="18"/>
  <c r="Q22" i="18"/>
  <c r="P22" i="18"/>
  <c r="O22" i="18"/>
  <c r="N22" i="18"/>
  <c r="L22" i="18"/>
  <c r="K22" i="18"/>
  <c r="J22" i="18"/>
  <c r="I22" i="18"/>
  <c r="G22" i="18"/>
  <c r="F22" i="18"/>
  <c r="E22" i="18"/>
  <c r="D22" i="18"/>
  <c r="AQ21" i="18"/>
  <c r="AG21" i="18"/>
  <c r="AS21" i="18" s="1"/>
  <c r="AB21" i="18"/>
  <c r="AU21" i="20" s="1"/>
  <c r="W21" i="18"/>
  <c r="M21" i="18"/>
  <c r="H21" i="18"/>
  <c r="AR21" i="18" s="1"/>
  <c r="C21" i="18"/>
  <c r="AG20" i="18"/>
  <c r="W20" i="18"/>
  <c r="M20" i="18"/>
  <c r="H20" i="18"/>
  <c r="AR20" i="18" s="1"/>
  <c r="C20" i="18"/>
  <c r="AG19" i="18"/>
  <c r="AB19" i="18"/>
  <c r="W19" i="18"/>
  <c r="M19" i="18"/>
  <c r="H19" i="18"/>
  <c r="AR19" i="18" s="1"/>
  <c r="C19" i="18"/>
  <c r="AG18" i="18"/>
  <c r="AV18" i="20" s="1"/>
  <c r="AB18" i="18"/>
  <c r="W18" i="18"/>
  <c r="M18" i="18"/>
  <c r="H18" i="18"/>
  <c r="C18" i="18"/>
  <c r="AG17" i="18"/>
  <c r="AB17" i="18"/>
  <c r="AU17" i="20" s="1"/>
  <c r="W17" i="18"/>
  <c r="AQ17" i="18" s="1"/>
  <c r="M17" i="18"/>
  <c r="AS17" i="18" s="1"/>
  <c r="H17" i="18"/>
  <c r="C17" i="18"/>
  <c r="BI16" i="18"/>
  <c r="AG16" i="18"/>
  <c r="AB16" i="18"/>
  <c r="AU16" i="20" s="1"/>
  <c r="W16" i="18"/>
  <c r="AT16" i="20" s="1"/>
  <c r="M16" i="18"/>
  <c r="H16" i="18"/>
  <c r="AR16" i="18" s="1"/>
  <c r="C16" i="18"/>
  <c r="BI15" i="18"/>
  <c r="AR15" i="18"/>
  <c r="AG15" i="18"/>
  <c r="AB15" i="18"/>
  <c r="AU15" i="20" s="1"/>
  <c r="W15" i="18"/>
  <c r="AQ15" i="18" s="1"/>
  <c r="M15" i="18"/>
  <c r="H15" i="18"/>
  <c r="C15" i="18"/>
  <c r="BI14" i="18"/>
  <c r="AG14" i="18"/>
  <c r="AS14" i="18" s="1"/>
  <c r="AB14" i="18"/>
  <c r="AU14" i="20" s="1"/>
  <c r="W14" i="18"/>
  <c r="AT14" i="20" s="1"/>
  <c r="M14" i="18"/>
  <c r="H14" i="18"/>
  <c r="AR14" i="18" s="1"/>
  <c r="C14" i="18"/>
  <c r="BI13" i="18"/>
  <c r="AG13" i="18"/>
  <c r="AV13" i="20" s="1"/>
  <c r="AB13" i="18"/>
  <c r="W13" i="18"/>
  <c r="M13" i="18"/>
  <c r="H13" i="18"/>
  <c r="C13" i="18"/>
  <c r="AG12" i="18"/>
  <c r="AV12" i="20" s="1"/>
  <c r="AB12" i="18"/>
  <c r="AU12" i="20" s="1"/>
  <c r="W12" i="18"/>
  <c r="AQ12" i="18" s="1"/>
  <c r="M12" i="18"/>
  <c r="AS12" i="18" s="1"/>
  <c r="H12" i="18"/>
  <c r="C12" i="18"/>
  <c r="BI11" i="18"/>
  <c r="AG11" i="18"/>
  <c r="AV11" i="20" s="1"/>
  <c r="AB11" i="18"/>
  <c r="W11" i="18"/>
  <c r="AT11" i="20" s="1"/>
  <c r="M11" i="18"/>
  <c r="H11" i="18"/>
  <c r="C11" i="18"/>
  <c r="BI10" i="18"/>
  <c r="AR10" i="18"/>
  <c r="AG10" i="18"/>
  <c r="AB10" i="18"/>
  <c r="AU10" i="20" s="1"/>
  <c r="W10" i="18"/>
  <c r="AT10" i="20" s="1"/>
  <c r="M10" i="18"/>
  <c r="H10" i="18"/>
  <c r="C10" i="18"/>
  <c r="BI9" i="18"/>
  <c r="BB9" i="18"/>
  <c r="BA9" i="18"/>
  <c r="BC9" i="18" s="1"/>
  <c r="AR9" i="18"/>
  <c r="AG9" i="18"/>
  <c r="AB9" i="18"/>
  <c r="W9" i="18"/>
  <c r="AQ9" i="18" s="1"/>
  <c r="M9" i="18"/>
  <c r="H9" i="18"/>
  <c r="C9" i="18"/>
  <c r="BI8" i="18"/>
  <c r="BB8" i="18"/>
  <c r="BA8" i="18"/>
  <c r="BC8" i="18" s="1"/>
  <c r="BB7" i="18"/>
  <c r="BC7" i="18" s="1"/>
  <c r="BA7" i="18"/>
  <c r="AT15" i="20" l="1"/>
  <c r="AT22" i="20" s="1"/>
  <c r="AT9" i="20"/>
  <c r="AR18" i="18"/>
  <c r="AT17" i="20"/>
  <c r="AU9" i="20"/>
  <c r="AV19" i="20"/>
  <c r="AU13" i="20"/>
  <c r="AS9" i="18"/>
  <c r="AS10" i="18"/>
  <c r="AR12" i="18"/>
  <c r="AS13" i="18"/>
  <c r="AS15" i="18"/>
  <c r="AR17" i="18"/>
  <c r="AS18" i="18"/>
  <c r="AQ19" i="18"/>
  <c r="AQ20" i="18"/>
  <c r="AS20" i="18"/>
  <c r="AU18" i="20"/>
  <c r="AT12" i="20"/>
  <c r="AV21" i="20"/>
  <c r="C22" i="18"/>
  <c r="AR13" i="18"/>
  <c r="AS19" i="18"/>
  <c r="M22" i="18"/>
  <c r="AQ10" i="18"/>
  <c r="AS11" i="18"/>
  <c r="AQ13" i="18"/>
  <c r="AQ14" i="18"/>
  <c r="AS16" i="18"/>
  <c r="AQ18" i="18"/>
  <c r="AT41" i="18"/>
  <c r="AS41" i="18"/>
  <c r="AT18" i="20"/>
  <c r="AV10" i="20"/>
  <c r="AV22" i="20" s="1"/>
  <c r="AV20" i="20"/>
  <c r="AR11" i="18"/>
  <c r="AQ11" i="18"/>
  <c r="W22" i="18"/>
  <c r="AQ22" i="18" s="1"/>
  <c r="AQ16" i="18"/>
  <c r="H22" i="18"/>
  <c r="AB22" i="18"/>
  <c r="AG22" i="18"/>
  <c r="AB13" i="17"/>
  <c r="AU13" i="18" s="1"/>
  <c r="AS22" i="18" l="1"/>
  <c r="AU22" i="20"/>
  <c r="AR22" i="18"/>
  <c r="AB20" i="15"/>
  <c r="AP41" i="17" l="1"/>
  <c r="AO41" i="17"/>
  <c r="AN41" i="17"/>
  <c r="AM41" i="17"/>
  <c r="AL41" i="17"/>
  <c r="AK41" i="17"/>
  <c r="AJ41" i="17"/>
  <c r="AI41" i="17"/>
  <c r="AH41" i="17"/>
  <c r="AG41" i="17"/>
  <c r="AF41" i="17"/>
  <c r="AE41" i="17"/>
  <c r="AD41" i="17"/>
  <c r="AC41" i="17"/>
  <c r="AB41" i="17"/>
  <c r="AR41" i="17" s="1"/>
  <c r="AA41" i="17"/>
  <c r="Z41" i="17"/>
  <c r="Y41" i="17"/>
  <c r="X41" i="17"/>
  <c r="W41" i="17"/>
  <c r="V41" i="17"/>
  <c r="U41" i="17"/>
  <c r="T41" i="17"/>
  <c r="S41" i="17"/>
  <c r="R41" i="17"/>
  <c r="Q41" i="17"/>
  <c r="P41" i="17"/>
  <c r="O41" i="17"/>
  <c r="N41" i="17"/>
  <c r="M41" i="17"/>
  <c r="L41" i="17"/>
  <c r="K41" i="17"/>
  <c r="J41" i="17"/>
  <c r="I41" i="17"/>
  <c r="G41" i="17"/>
  <c r="F41" i="17"/>
  <c r="E41" i="17"/>
  <c r="D41" i="17"/>
  <c r="C41" i="17"/>
  <c r="AV40" i="17"/>
  <c r="AU40" i="17"/>
  <c r="AT40" i="17"/>
  <c r="AS40" i="17"/>
  <c r="AR40" i="17"/>
  <c r="AQ40" i="17"/>
  <c r="AV39" i="17"/>
  <c r="AU39" i="17"/>
  <c r="AT39" i="17"/>
  <c r="AS39" i="17"/>
  <c r="AR39" i="17"/>
  <c r="AQ39" i="17"/>
  <c r="AV38" i="17"/>
  <c r="AU38" i="17"/>
  <c r="AT38" i="17"/>
  <c r="AS38" i="17"/>
  <c r="AR38" i="17"/>
  <c r="AQ38" i="17"/>
  <c r="AV37" i="17"/>
  <c r="AU37" i="17"/>
  <c r="AT37" i="17"/>
  <c r="AS37" i="17"/>
  <c r="AR37" i="17"/>
  <c r="AQ37" i="17"/>
  <c r="AV36" i="17"/>
  <c r="AU36" i="17"/>
  <c r="AT36" i="17"/>
  <c r="AS36" i="17"/>
  <c r="AR36" i="17"/>
  <c r="AQ36" i="17"/>
  <c r="AV35" i="17"/>
  <c r="AU35" i="17"/>
  <c r="AT35" i="17"/>
  <c r="AS35" i="17"/>
  <c r="AR35" i="17"/>
  <c r="AQ35" i="17"/>
  <c r="AV34" i="17"/>
  <c r="AU34" i="17"/>
  <c r="AT34" i="17"/>
  <c r="AS34" i="17"/>
  <c r="AR34" i="17"/>
  <c r="AQ34" i="17"/>
  <c r="AV33" i="17"/>
  <c r="AU33" i="17"/>
  <c r="AT33" i="17"/>
  <c r="AS33" i="17"/>
  <c r="AR33" i="17"/>
  <c r="AQ33" i="17"/>
  <c r="AV32" i="17"/>
  <c r="AU32" i="17"/>
  <c r="AT32" i="17"/>
  <c r="AS32" i="17"/>
  <c r="AR32" i="17"/>
  <c r="AQ32" i="17"/>
  <c r="AV31" i="17"/>
  <c r="AU31" i="17"/>
  <c r="AT31" i="17"/>
  <c r="AS31" i="17"/>
  <c r="AR31" i="17"/>
  <c r="AQ31" i="17"/>
  <c r="AV30" i="17"/>
  <c r="AU30" i="17"/>
  <c r="AT30" i="17"/>
  <c r="AS30" i="17"/>
  <c r="AR30" i="17"/>
  <c r="AQ30" i="17"/>
  <c r="AV29" i="17"/>
  <c r="AU29" i="17"/>
  <c r="AT29" i="17"/>
  <c r="AS29" i="17"/>
  <c r="AR29" i="17"/>
  <c r="AQ29" i="17"/>
  <c r="AV28" i="17"/>
  <c r="AU28" i="17"/>
  <c r="AU41" i="17" s="1"/>
  <c r="AT28" i="17"/>
  <c r="AT41" i="17" s="1"/>
  <c r="AS28" i="17"/>
  <c r="AR28" i="17"/>
  <c r="AQ28" i="17"/>
  <c r="AP22" i="17"/>
  <c r="AO22" i="17"/>
  <c r="AN22" i="17"/>
  <c r="AM22" i="17"/>
  <c r="AL22" i="17"/>
  <c r="AK22" i="17"/>
  <c r="AJ22" i="17"/>
  <c r="AI22" i="17"/>
  <c r="AH22" i="17"/>
  <c r="AF22" i="17"/>
  <c r="AE22" i="17"/>
  <c r="AD22" i="17"/>
  <c r="AC22" i="17"/>
  <c r="AA22" i="17"/>
  <c r="Z22" i="17"/>
  <c r="Y22" i="17"/>
  <c r="X22" i="17"/>
  <c r="V22" i="17"/>
  <c r="U22" i="17"/>
  <c r="T22" i="17"/>
  <c r="S22" i="17"/>
  <c r="R22" i="17"/>
  <c r="Q22" i="17"/>
  <c r="P22" i="17"/>
  <c r="O22" i="17"/>
  <c r="N22" i="17"/>
  <c r="L22" i="17"/>
  <c r="K22" i="17"/>
  <c r="J22" i="17"/>
  <c r="I22" i="17"/>
  <c r="G22" i="17"/>
  <c r="F22" i="17"/>
  <c r="E22" i="17"/>
  <c r="D22" i="17"/>
  <c r="AG21" i="17"/>
  <c r="AV21" i="18" s="1"/>
  <c r="AB21" i="17"/>
  <c r="AU21" i="18" s="1"/>
  <c r="W21" i="17"/>
  <c r="AT21" i="18" s="1"/>
  <c r="M21" i="17"/>
  <c r="H21" i="17"/>
  <c r="AR21" i="17" s="1"/>
  <c r="C21" i="17"/>
  <c r="AG20" i="17"/>
  <c r="W20" i="17"/>
  <c r="M20" i="17"/>
  <c r="H20" i="17"/>
  <c r="AR20" i="17" s="1"/>
  <c r="C20" i="17"/>
  <c r="AG19" i="17"/>
  <c r="AV19" i="18" s="1"/>
  <c r="AB19" i="17"/>
  <c r="AU19" i="18" s="1"/>
  <c r="W19" i="17"/>
  <c r="AT19" i="18" s="1"/>
  <c r="M19" i="17"/>
  <c r="AS19" i="17" s="1"/>
  <c r="H19" i="17"/>
  <c r="C19" i="17"/>
  <c r="AG18" i="17"/>
  <c r="AV18" i="18" s="1"/>
  <c r="AB18" i="17"/>
  <c r="AU18" i="18" s="1"/>
  <c r="W18" i="17"/>
  <c r="AT18" i="18" s="1"/>
  <c r="M18" i="17"/>
  <c r="H18" i="17"/>
  <c r="C18" i="17"/>
  <c r="AQ18" i="17" s="1"/>
  <c r="AG17" i="17"/>
  <c r="AB17" i="17"/>
  <c r="AU17" i="18" s="1"/>
  <c r="W17" i="17"/>
  <c r="AT17" i="18" s="1"/>
  <c r="M17" i="17"/>
  <c r="H17" i="17"/>
  <c r="C17" i="17"/>
  <c r="BI16" i="17"/>
  <c r="AG16" i="17"/>
  <c r="AB16" i="17"/>
  <c r="AU16" i="18" s="1"/>
  <c r="W16" i="17"/>
  <c r="M16" i="17"/>
  <c r="H16" i="17"/>
  <c r="AR16" i="17" s="1"/>
  <c r="C16" i="17"/>
  <c r="BI15" i="17"/>
  <c r="AG15" i="17"/>
  <c r="AV15" i="18" s="1"/>
  <c r="AB15" i="17"/>
  <c r="AU15" i="18" s="1"/>
  <c r="W15" i="17"/>
  <c r="M15" i="17"/>
  <c r="H15" i="17"/>
  <c r="C15" i="17"/>
  <c r="BI14" i="17"/>
  <c r="AG14" i="17"/>
  <c r="AB14" i="17"/>
  <c r="AU14" i="18" s="1"/>
  <c r="W14" i="17"/>
  <c r="M14" i="17"/>
  <c r="H14" i="17"/>
  <c r="AR14" i="17" s="1"/>
  <c r="C14" i="17"/>
  <c r="BI13" i="17"/>
  <c r="AG13" i="17"/>
  <c r="AV13" i="18" s="1"/>
  <c r="W13" i="17"/>
  <c r="M13" i="17"/>
  <c r="AS13" i="17" s="1"/>
  <c r="H13" i="17"/>
  <c r="AR13" i="17" s="1"/>
  <c r="C13" i="17"/>
  <c r="AG12" i="17"/>
  <c r="AB12" i="17"/>
  <c r="W12" i="17"/>
  <c r="M12" i="17"/>
  <c r="H12" i="17"/>
  <c r="C12" i="17"/>
  <c r="BI11" i="17"/>
  <c r="AG11" i="17"/>
  <c r="AB11" i="17"/>
  <c r="AU11" i="18" s="1"/>
  <c r="W11" i="17"/>
  <c r="M11" i="17"/>
  <c r="H11" i="17"/>
  <c r="C11" i="17"/>
  <c r="BI10" i="17"/>
  <c r="AG10" i="17"/>
  <c r="AB10" i="17"/>
  <c r="AU10" i="18" s="1"/>
  <c r="W10" i="17"/>
  <c r="M10" i="17"/>
  <c r="H10" i="17"/>
  <c r="AR10" i="17" s="1"/>
  <c r="C10" i="17"/>
  <c r="BI9" i="17"/>
  <c r="BB9" i="17"/>
  <c r="BA9" i="17"/>
  <c r="AG9" i="17"/>
  <c r="AB9" i="17"/>
  <c r="W9" i="17"/>
  <c r="M9" i="17"/>
  <c r="M22" i="17" s="1"/>
  <c r="H9" i="17"/>
  <c r="C9" i="17"/>
  <c r="BI8" i="17"/>
  <c r="BB8" i="17"/>
  <c r="BA8" i="17"/>
  <c r="BB7" i="17"/>
  <c r="BA7" i="17"/>
  <c r="AQ14" i="17" l="1"/>
  <c r="AT14" i="18"/>
  <c r="AS16" i="17"/>
  <c r="AV16" i="18"/>
  <c r="AS41" i="17"/>
  <c r="BC9" i="17"/>
  <c r="AQ21" i="17"/>
  <c r="BC7" i="17"/>
  <c r="C22" i="17"/>
  <c r="AB22" i="17"/>
  <c r="AU9" i="18"/>
  <c r="AU22" i="18" s="1"/>
  <c r="AT10" i="18"/>
  <c r="AV12" i="18"/>
  <c r="AT13" i="18"/>
  <c r="AS14" i="17"/>
  <c r="AV14" i="18"/>
  <c r="AS15" i="17"/>
  <c r="AQ16" i="17"/>
  <c r="AT16" i="18"/>
  <c r="AQ17" i="17"/>
  <c r="AS18" i="17"/>
  <c r="AQ19" i="17"/>
  <c r="AS20" i="17"/>
  <c r="AV41" i="17"/>
  <c r="AQ41" i="17"/>
  <c r="AV10" i="18"/>
  <c r="AT12" i="18"/>
  <c r="AV20" i="18"/>
  <c r="AT9" i="18"/>
  <c r="AQ11" i="17"/>
  <c r="AT11" i="18"/>
  <c r="AU12" i="18"/>
  <c r="AR15" i="17"/>
  <c r="AR18" i="17"/>
  <c r="BC8" i="17"/>
  <c r="H22" i="17"/>
  <c r="AR22" i="17" s="1"/>
  <c r="AV9" i="18"/>
  <c r="AR11" i="17"/>
  <c r="AS11" i="17"/>
  <c r="AV11" i="18"/>
  <c r="AQ13" i="17"/>
  <c r="AT15" i="18"/>
  <c r="AR17" i="17"/>
  <c r="AV17" i="18"/>
  <c r="AR19" i="17"/>
  <c r="AT20" i="18"/>
  <c r="AS21" i="17"/>
  <c r="AS17" i="17"/>
  <c r="AS10" i="17"/>
  <c r="AQ10" i="17"/>
  <c r="AQ20" i="17"/>
  <c r="AQ15" i="17"/>
  <c r="AP24" i="17"/>
  <c r="AS12" i="17"/>
  <c r="AR12" i="17"/>
  <c r="AQ12" i="17"/>
  <c r="AQ9" i="17"/>
  <c r="AS9" i="17"/>
  <c r="W22" i="17"/>
  <c r="AQ22" i="17" s="1"/>
  <c r="AG22" i="17"/>
  <c r="AS22" i="17" s="1"/>
  <c r="AR9" i="17"/>
  <c r="AB13" i="16"/>
  <c r="AU13" i="17" l="1"/>
  <c r="AV22" i="18"/>
  <c r="AT22" i="18"/>
  <c r="AP41" i="16"/>
  <c r="AO41" i="16"/>
  <c r="AN41" i="16"/>
  <c r="AM41" i="16"/>
  <c r="AL41" i="16"/>
  <c r="AK41" i="16"/>
  <c r="AJ41" i="16"/>
  <c r="AI41" i="16"/>
  <c r="AH41" i="16"/>
  <c r="AG41" i="16"/>
  <c r="AF41" i="16"/>
  <c r="AE41" i="16"/>
  <c r="AD41" i="16"/>
  <c r="AC41" i="16"/>
  <c r="AB41" i="16"/>
  <c r="AR41" i="16" s="1"/>
  <c r="AA41" i="16"/>
  <c r="Z41" i="16"/>
  <c r="Y41" i="16"/>
  <c r="X41" i="16"/>
  <c r="W41" i="16"/>
  <c r="V41" i="16"/>
  <c r="U41" i="16"/>
  <c r="T41" i="16"/>
  <c r="S41" i="16"/>
  <c r="R41" i="16"/>
  <c r="Q41" i="16"/>
  <c r="P41" i="16"/>
  <c r="O41" i="16"/>
  <c r="N41" i="16"/>
  <c r="M41" i="16"/>
  <c r="L41" i="16"/>
  <c r="K41" i="16"/>
  <c r="J41" i="16"/>
  <c r="I41" i="16"/>
  <c r="G41" i="16"/>
  <c r="F41" i="16"/>
  <c r="E41" i="16"/>
  <c r="D41" i="16"/>
  <c r="C41" i="16"/>
  <c r="AV40" i="16"/>
  <c r="AU40" i="16"/>
  <c r="AT40" i="16"/>
  <c r="AS40" i="16"/>
  <c r="AR40" i="16"/>
  <c r="AQ40" i="16"/>
  <c r="AV39" i="16"/>
  <c r="AU39" i="16"/>
  <c r="AT39" i="16"/>
  <c r="AS39" i="16"/>
  <c r="AR39" i="16"/>
  <c r="AQ39" i="16"/>
  <c r="AV38" i="16"/>
  <c r="AU38" i="16"/>
  <c r="AT38" i="16"/>
  <c r="AS38" i="16"/>
  <c r="AR38" i="16"/>
  <c r="AQ38" i="16"/>
  <c r="AV37" i="16"/>
  <c r="AU37" i="16"/>
  <c r="AT37" i="16"/>
  <c r="AS37" i="16"/>
  <c r="AR37" i="16"/>
  <c r="AQ37" i="16"/>
  <c r="AV36" i="16"/>
  <c r="AU36" i="16"/>
  <c r="AT36" i="16"/>
  <c r="AS36" i="16"/>
  <c r="AR36" i="16"/>
  <c r="AQ36" i="16"/>
  <c r="AV35" i="16"/>
  <c r="AU35" i="16"/>
  <c r="AT35" i="16"/>
  <c r="AS35" i="16"/>
  <c r="AR35" i="16"/>
  <c r="AQ35" i="16"/>
  <c r="AV34" i="16"/>
  <c r="AU34" i="16"/>
  <c r="AT34" i="16"/>
  <c r="AS34" i="16"/>
  <c r="AR34" i="16"/>
  <c r="AQ34" i="16"/>
  <c r="AV33" i="16"/>
  <c r="AU33" i="16"/>
  <c r="AT33" i="16"/>
  <c r="AS33" i="16"/>
  <c r="AR33" i="16"/>
  <c r="AQ33" i="16"/>
  <c r="AV32" i="16"/>
  <c r="AU32" i="16"/>
  <c r="AT32" i="16"/>
  <c r="AS32" i="16"/>
  <c r="AR32" i="16"/>
  <c r="AQ32" i="16"/>
  <c r="AV31" i="16"/>
  <c r="AU31" i="16"/>
  <c r="AT31" i="16"/>
  <c r="AS31" i="16"/>
  <c r="AR31" i="16"/>
  <c r="AQ31" i="16"/>
  <c r="AV30" i="16"/>
  <c r="AU30" i="16"/>
  <c r="AT30" i="16"/>
  <c r="AS30" i="16"/>
  <c r="AR30" i="16"/>
  <c r="AQ30" i="16"/>
  <c r="AV29" i="16"/>
  <c r="AU29" i="16"/>
  <c r="AT29" i="16"/>
  <c r="AS29" i="16"/>
  <c r="AR29" i="16"/>
  <c r="AQ29" i="16"/>
  <c r="AV28" i="16"/>
  <c r="AV41" i="16" s="1"/>
  <c r="AU28" i="16"/>
  <c r="AT28" i="16"/>
  <c r="AT41" i="16" s="1"/>
  <c r="AS28" i="16"/>
  <c r="AR28" i="16"/>
  <c r="AQ28" i="16"/>
  <c r="AP22" i="16"/>
  <c r="AO22" i="16"/>
  <c r="AN22" i="16"/>
  <c r="AM22" i="16"/>
  <c r="AL22" i="16"/>
  <c r="AK22" i="16"/>
  <c r="AJ22" i="16"/>
  <c r="AI22" i="16"/>
  <c r="AH22" i="16"/>
  <c r="AF22" i="16"/>
  <c r="AE22" i="16"/>
  <c r="AD22" i="16"/>
  <c r="AC22" i="16"/>
  <c r="AA22" i="16"/>
  <c r="Z22" i="16"/>
  <c r="Y22" i="16"/>
  <c r="X22" i="16"/>
  <c r="V22" i="16"/>
  <c r="U22" i="16"/>
  <c r="T22" i="16"/>
  <c r="S22" i="16"/>
  <c r="R22" i="16"/>
  <c r="Q22" i="16"/>
  <c r="P22" i="16"/>
  <c r="O22" i="16"/>
  <c r="N22" i="16"/>
  <c r="L22" i="16"/>
  <c r="K22" i="16"/>
  <c r="J22" i="16"/>
  <c r="I22" i="16"/>
  <c r="G22" i="16"/>
  <c r="F22" i="16"/>
  <c r="E22" i="16"/>
  <c r="D22" i="16"/>
  <c r="AG21" i="16"/>
  <c r="AB21" i="16"/>
  <c r="W21" i="16"/>
  <c r="M21" i="16"/>
  <c r="AS21" i="16" s="1"/>
  <c r="H21" i="16"/>
  <c r="AR21" i="16" s="1"/>
  <c r="C21" i="16"/>
  <c r="AG20" i="16"/>
  <c r="AB20" i="16"/>
  <c r="W20" i="16"/>
  <c r="AT20" i="17" s="1"/>
  <c r="M20" i="16"/>
  <c r="H20" i="16"/>
  <c r="C20" i="16"/>
  <c r="AQ20" i="16" s="1"/>
  <c r="AG19" i="16"/>
  <c r="AB19" i="16"/>
  <c r="W19" i="16"/>
  <c r="M19" i="16"/>
  <c r="AS19" i="16" s="1"/>
  <c r="H19" i="16"/>
  <c r="AR19" i="16" s="1"/>
  <c r="C19" i="16"/>
  <c r="AG18" i="16"/>
  <c r="AB18" i="16"/>
  <c r="W18" i="16"/>
  <c r="M18" i="16"/>
  <c r="H18" i="16"/>
  <c r="C18" i="16"/>
  <c r="AQ18" i="16" s="1"/>
  <c r="AG17" i="16"/>
  <c r="AB17" i="16"/>
  <c r="W17" i="16"/>
  <c r="M17" i="16"/>
  <c r="AS17" i="16" s="1"/>
  <c r="H17" i="16"/>
  <c r="AR17" i="16" s="1"/>
  <c r="C17" i="16"/>
  <c r="BI16" i="16"/>
  <c r="AG16" i="16"/>
  <c r="AB16" i="16"/>
  <c r="W16" i="16"/>
  <c r="M16" i="16"/>
  <c r="H16" i="16"/>
  <c r="AR16" i="16" s="1"/>
  <c r="C16" i="16"/>
  <c r="BI15" i="16"/>
  <c r="AG15" i="16"/>
  <c r="AB15" i="16"/>
  <c r="W15" i="16"/>
  <c r="M15" i="16"/>
  <c r="H15" i="16"/>
  <c r="C15" i="16"/>
  <c r="AQ15" i="16" s="1"/>
  <c r="BI14" i="16"/>
  <c r="AG14" i="16"/>
  <c r="AB14" i="16"/>
  <c r="W14" i="16"/>
  <c r="M14" i="16"/>
  <c r="H14" i="16"/>
  <c r="AR14" i="16" s="1"/>
  <c r="C14" i="16"/>
  <c r="BI13" i="16"/>
  <c r="AG13" i="16"/>
  <c r="W13" i="16"/>
  <c r="M13" i="16"/>
  <c r="H13" i="16"/>
  <c r="AR13" i="16" s="1"/>
  <c r="C13" i="16"/>
  <c r="AQ13" i="16" s="1"/>
  <c r="AG12" i="16"/>
  <c r="AB12" i="16"/>
  <c r="W12" i="16"/>
  <c r="M12" i="16"/>
  <c r="H12" i="16"/>
  <c r="C12" i="16"/>
  <c r="BI11" i="16"/>
  <c r="AG11" i="16"/>
  <c r="AV11" i="17" s="1"/>
  <c r="AB11" i="16"/>
  <c r="W11" i="16"/>
  <c r="AT11" i="17" s="1"/>
  <c r="M11" i="16"/>
  <c r="H11" i="16"/>
  <c r="C11" i="16"/>
  <c r="BI10" i="16"/>
  <c r="AG10" i="16"/>
  <c r="AB10" i="16"/>
  <c r="W10" i="16"/>
  <c r="M10" i="16"/>
  <c r="H10" i="16"/>
  <c r="AR10" i="16" s="1"/>
  <c r="C10" i="16"/>
  <c r="BI9" i="16"/>
  <c r="BB9" i="16"/>
  <c r="BA9" i="16"/>
  <c r="AG9" i="16"/>
  <c r="AB9" i="16"/>
  <c r="W9" i="16"/>
  <c r="M9" i="16"/>
  <c r="M22" i="16" s="1"/>
  <c r="H9" i="16"/>
  <c r="C9" i="16"/>
  <c r="BI8" i="16"/>
  <c r="BB8" i="16"/>
  <c r="BC8" i="16" s="1"/>
  <c r="BA8" i="16"/>
  <c r="BB7" i="16"/>
  <c r="BA7" i="16"/>
  <c r="AV10" i="17" l="1"/>
  <c r="AT12" i="17"/>
  <c r="AU18" i="17"/>
  <c r="AT9" i="17"/>
  <c r="BC9" i="16"/>
  <c r="AU12" i="17"/>
  <c r="AU14" i="17"/>
  <c r="AR15" i="16"/>
  <c r="AV15" i="17"/>
  <c r="AT17" i="17"/>
  <c r="AR18" i="16"/>
  <c r="AV18" i="17"/>
  <c r="AT19" i="17"/>
  <c r="AR20" i="16"/>
  <c r="AV20" i="17"/>
  <c r="AT21" i="17"/>
  <c r="AS41" i="16"/>
  <c r="AQ14" i="16"/>
  <c r="AT14" i="17"/>
  <c r="AU15" i="17"/>
  <c r="AS16" i="16"/>
  <c r="AV16" i="17"/>
  <c r="AU20" i="17"/>
  <c r="AU20" i="16"/>
  <c r="BC7" i="16"/>
  <c r="C22" i="16"/>
  <c r="AB22" i="16"/>
  <c r="AU9" i="17"/>
  <c r="AU22" i="17" s="1"/>
  <c r="AT10" i="17"/>
  <c r="AU11" i="17"/>
  <c r="AR12" i="16"/>
  <c r="AV12" i="17"/>
  <c r="AT13" i="17"/>
  <c r="AS14" i="16"/>
  <c r="AV14" i="17"/>
  <c r="AS15" i="16"/>
  <c r="AQ16" i="16"/>
  <c r="AT16" i="17"/>
  <c r="AQ17" i="16"/>
  <c r="AU17" i="17"/>
  <c r="AS18" i="16"/>
  <c r="AQ19" i="16"/>
  <c r="AU19" i="17"/>
  <c r="AS20" i="16"/>
  <c r="AU21" i="17"/>
  <c r="AU41" i="16"/>
  <c r="H22" i="16"/>
  <c r="AV9" i="17"/>
  <c r="AU10" i="17"/>
  <c r="AV13" i="17"/>
  <c r="AT15" i="17"/>
  <c r="AU16" i="17"/>
  <c r="AV17" i="17"/>
  <c r="AT18" i="17"/>
  <c r="AV19" i="17"/>
  <c r="AV21" i="17"/>
  <c r="AQ41" i="16"/>
  <c r="AS12" i="16"/>
  <c r="AQ21" i="16"/>
  <c r="AS10" i="16"/>
  <c r="AQ10" i="16"/>
  <c r="AQ12" i="16"/>
  <c r="AS11" i="16"/>
  <c r="AR11" i="16"/>
  <c r="AQ11" i="16"/>
  <c r="AP24" i="16"/>
  <c r="AS13" i="16"/>
  <c r="AR22" i="16"/>
  <c r="AQ9" i="16"/>
  <c r="AS9" i="16"/>
  <c r="W22" i="16"/>
  <c r="AQ22" i="16" s="1"/>
  <c r="AG22" i="16"/>
  <c r="AS22" i="16" s="1"/>
  <c r="AR9" i="16"/>
  <c r="AB12" i="15"/>
  <c r="AU12" i="16" s="1"/>
  <c r="AU12" i="15" l="1"/>
  <c r="AV22" i="17"/>
  <c r="AT22" i="17"/>
  <c r="AP41" i="15"/>
  <c r="AO41" i="15"/>
  <c r="AN41" i="15"/>
  <c r="AM41" i="15"/>
  <c r="AL41" i="15"/>
  <c r="AK41" i="15"/>
  <c r="AJ41" i="15"/>
  <c r="AI41" i="15"/>
  <c r="AH41" i="15"/>
  <c r="AG41" i="15"/>
  <c r="AF41" i="15"/>
  <c r="AE41" i="15"/>
  <c r="AD41" i="15"/>
  <c r="AC41" i="15"/>
  <c r="AB41" i="15"/>
  <c r="AR41" i="15" s="1"/>
  <c r="AA41" i="15"/>
  <c r="Z41" i="15"/>
  <c r="Y41" i="15"/>
  <c r="X41" i="15"/>
  <c r="W41" i="15"/>
  <c r="V41" i="15"/>
  <c r="U41" i="15"/>
  <c r="T41" i="15"/>
  <c r="S41" i="15"/>
  <c r="R41" i="15"/>
  <c r="Q41" i="15"/>
  <c r="P41" i="15"/>
  <c r="O41" i="15"/>
  <c r="N41" i="15"/>
  <c r="M41" i="15"/>
  <c r="L41" i="15"/>
  <c r="K41" i="15"/>
  <c r="J41" i="15"/>
  <c r="I41" i="15"/>
  <c r="G41" i="15"/>
  <c r="F41" i="15"/>
  <c r="E41" i="15"/>
  <c r="D41" i="15"/>
  <c r="C41" i="15"/>
  <c r="AV40" i="15"/>
  <c r="AU40" i="15"/>
  <c r="AT40" i="15"/>
  <c r="AS40" i="15"/>
  <c r="AR40" i="15"/>
  <c r="AQ40" i="15"/>
  <c r="AV39" i="15"/>
  <c r="AU39" i="15"/>
  <c r="AT39" i="15"/>
  <c r="AS39" i="15"/>
  <c r="AR39" i="15"/>
  <c r="AQ39" i="15"/>
  <c r="AV38" i="15"/>
  <c r="AU38" i="15"/>
  <c r="AT38" i="15"/>
  <c r="AS38" i="15"/>
  <c r="AR38" i="15"/>
  <c r="AQ38" i="15"/>
  <c r="AV37" i="15"/>
  <c r="AU37" i="15"/>
  <c r="AT37" i="15"/>
  <c r="AS37" i="15"/>
  <c r="AR37" i="15"/>
  <c r="AQ37" i="15"/>
  <c r="AV36" i="15"/>
  <c r="AU36" i="15"/>
  <c r="AT36" i="15"/>
  <c r="AS36" i="15"/>
  <c r="AR36" i="15"/>
  <c r="AQ36" i="15"/>
  <c r="AV35" i="15"/>
  <c r="AU35" i="15"/>
  <c r="AT35" i="15"/>
  <c r="AS35" i="15"/>
  <c r="AR35" i="15"/>
  <c r="AQ35" i="15"/>
  <c r="AV34" i="15"/>
  <c r="AU34" i="15"/>
  <c r="AT34" i="15"/>
  <c r="AS34" i="15"/>
  <c r="AR34" i="15"/>
  <c r="AQ34" i="15"/>
  <c r="AV33" i="15"/>
  <c r="AU33" i="15"/>
  <c r="AT33" i="15"/>
  <c r="AS33" i="15"/>
  <c r="AR33" i="15"/>
  <c r="AQ33" i="15"/>
  <c r="AV32" i="15"/>
  <c r="AU32" i="15"/>
  <c r="AT32" i="15"/>
  <c r="AS32" i="15"/>
  <c r="AR32" i="15"/>
  <c r="AQ32" i="15"/>
  <c r="AV31" i="15"/>
  <c r="AU31" i="15"/>
  <c r="AT31" i="15"/>
  <c r="AS31" i="15"/>
  <c r="AR31" i="15"/>
  <c r="AQ31" i="15"/>
  <c r="AV30" i="15"/>
  <c r="AU30" i="15"/>
  <c r="AT30" i="15"/>
  <c r="AS30" i="15"/>
  <c r="AR30" i="15"/>
  <c r="AQ30" i="15"/>
  <c r="AV29" i="15"/>
  <c r="AU29" i="15"/>
  <c r="AT29" i="15"/>
  <c r="AS29" i="15"/>
  <c r="AR29" i="15"/>
  <c r="AQ29" i="15"/>
  <c r="AV28" i="15"/>
  <c r="AV41" i="15" s="1"/>
  <c r="AU28" i="15"/>
  <c r="AU41" i="15" s="1"/>
  <c r="AT28" i="15"/>
  <c r="AS28" i="15"/>
  <c r="AR28" i="15"/>
  <c r="AQ28" i="15"/>
  <c r="AP22" i="15"/>
  <c r="AO22" i="15"/>
  <c r="AN22" i="15"/>
  <c r="AM22" i="15"/>
  <c r="AL22" i="15"/>
  <c r="AK22" i="15"/>
  <c r="AJ22" i="15"/>
  <c r="AI22" i="15"/>
  <c r="AH22" i="15"/>
  <c r="AF22" i="15"/>
  <c r="AE22" i="15"/>
  <c r="AD22" i="15"/>
  <c r="AC22" i="15"/>
  <c r="AA22" i="15"/>
  <c r="Z22" i="15"/>
  <c r="Y22" i="15"/>
  <c r="X22" i="15"/>
  <c r="V22" i="15"/>
  <c r="U22" i="15"/>
  <c r="T22" i="15"/>
  <c r="S22" i="15"/>
  <c r="R22" i="15"/>
  <c r="Q22" i="15"/>
  <c r="P22" i="15"/>
  <c r="O22" i="15"/>
  <c r="N22" i="15"/>
  <c r="L22" i="15"/>
  <c r="K22" i="15"/>
  <c r="J22" i="15"/>
  <c r="I22" i="15"/>
  <c r="G22" i="15"/>
  <c r="F22" i="15"/>
  <c r="E22" i="15"/>
  <c r="D22" i="15"/>
  <c r="AG21" i="15"/>
  <c r="AB21" i="15"/>
  <c r="W21" i="15"/>
  <c r="M21" i="15"/>
  <c r="H21" i="15"/>
  <c r="AR21" i="15" s="1"/>
  <c r="C21" i="15"/>
  <c r="AQ21" i="15" s="1"/>
  <c r="AG20" i="15"/>
  <c r="W20" i="15"/>
  <c r="M20" i="15"/>
  <c r="AS20" i="15" s="1"/>
  <c r="H20" i="15"/>
  <c r="AR20" i="15" s="1"/>
  <c r="C20" i="15"/>
  <c r="AG19" i="15"/>
  <c r="AB19" i="15"/>
  <c r="W19" i="15"/>
  <c r="M19" i="15"/>
  <c r="AS19" i="15" s="1"/>
  <c r="H19" i="15"/>
  <c r="C19" i="15"/>
  <c r="AG18" i="15"/>
  <c r="AB18" i="15"/>
  <c r="W18" i="15"/>
  <c r="M18" i="15"/>
  <c r="H18" i="15"/>
  <c r="AR18" i="15" s="1"/>
  <c r="C18" i="15"/>
  <c r="AG17" i="15"/>
  <c r="AB17" i="15"/>
  <c r="W17" i="15"/>
  <c r="M17" i="15"/>
  <c r="AS17" i="15" s="1"/>
  <c r="H17" i="15"/>
  <c r="C17" i="15"/>
  <c r="BI16" i="15"/>
  <c r="AG16" i="15"/>
  <c r="AB16" i="15"/>
  <c r="W16" i="15"/>
  <c r="M16" i="15"/>
  <c r="H16" i="15"/>
  <c r="AR16" i="15" s="1"/>
  <c r="C16" i="15"/>
  <c r="BI15" i="15"/>
  <c r="AG15" i="15"/>
  <c r="AB15" i="15"/>
  <c r="W15" i="15"/>
  <c r="M15" i="15"/>
  <c r="H15" i="15"/>
  <c r="AR15" i="15" s="1"/>
  <c r="C15" i="15"/>
  <c r="BI14" i="15"/>
  <c r="AG14" i="15"/>
  <c r="AB14" i="15"/>
  <c r="W14" i="15"/>
  <c r="M14" i="15"/>
  <c r="H14" i="15"/>
  <c r="AR14" i="15" s="1"/>
  <c r="C14" i="15"/>
  <c r="BI13" i="15"/>
  <c r="AG13" i="15"/>
  <c r="AB13" i="15"/>
  <c r="W13" i="15"/>
  <c r="M13" i="15"/>
  <c r="AS13" i="15" s="1"/>
  <c r="H13" i="15"/>
  <c r="C13" i="15"/>
  <c r="AS12" i="15"/>
  <c r="AG12" i="15"/>
  <c r="W12" i="15"/>
  <c r="M12" i="15"/>
  <c r="H12" i="15"/>
  <c r="AR12" i="15" s="1"/>
  <c r="C12" i="15"/>
  <c r="BI11" i="15"/>
  <c r="AG11" i="15"/>
  <c r="AB11" i="15"/>
  <c r="W11" i="15"/>
  <c r="M11" i="15"/>
  <c r="H11" i="15"/>
  <c r="C11" i="15"/>
  <c r="BI10" i="15"/>
  <c r="AG10" i="15"/>
  <c r="AV10" i="16" s="1"/>
  <c r="AB10" i="15"/>
  <c r="W10" i="15"/>
  <c r="AT10" i="16" s="1"/>
  <c r="M10" i="15"/>
  <c r="H10" i="15"/>
  <c r="C10" i="15"/>
  <c r="BI9" i="15"/>
  <c r="BB9" i="15"/>
  <c r="BC9" i="15" s="1"/>
  <c r="BA9" i="15"/>
  <c r="AG9" i="15"/>
  <c r="AV9" i="16" s="1"/>
  <c r="AB9" i="15"/>
  <c r="W9" i="15"/>
  <c r="AT9" i="16" s="1"/>
  <c r="M9" i="15"/>
  <c r="H9" i="15"/>
  <c r="C9" i="15"/>
  <c r="C22" i="15" s="1"/>
  <c r="BI8" i="15"/>
  <c r="BB8" i="15"/>
  <c r="BA8" i="15"/>
  <c r="BB7" i="15"/>
  <c r="BC7" i="15" s="1"/>
  <c r="BA7" i="15"/>
  <c r="AT13" i="16" l="1"/>
  <c r="AV15" i="16"/>
  <c r="AV18" i="16"/>
  <c r="H22" i="15"/>
  <c r="AU10" i="16"/>
  <c r="AR11" i="15"/>
  <c r="AV11" i="16"/>
  <c r="AQ13" i="15"/>
  <c r="AU13" i="16"/>
  <c r="AS14" i="15"/>
  <c r="AV14" i="16"/>
  <c r="AS15" i="15"/>
  <c r="AQ16" i="15"/>
  <c r="AT16" i="16"/>
  <c r="AU17" i="16"/>
  <c r="AS18" i="15"/>
  <c r="AQ19" i="15"/>
  <c r="AU19" i="16"/>
  <c r="AV21" i="16"/>
  <c r="AQ41" i="15"/>
  <c r="AB22" i="15"/>
  <c r="AR22" i="15" s="1"/>
  <c r="AU9" i="16"/>
  <c r="AU11" i="16"/>
  <c r="BC8" i="15"/>
  <c r="M22" i="15"/>
  <c r="AR10" i="15"/>
  <c r="AS11" i="15"/>
  <c r="AT12" i="16"/>
  <c r="AR13" i="15"/>
  <c r="AV13" i="16"/>
  <c r="AT15" i="16"/>
  <c r="AU16" i="16"/>
  <c r="AV17" i="16"/>
  <c r="AT18" i="16"/>
  <c r="AR19" i="15"/>
  <c r="AV19" i="16"/>
  <c r="AS21" i="15"/>
  <c r="AU14" i="16"/>
  <c r="AT17" i="15"/>
  <c r="AT17" i="16"/>
  <c r="AT19" i="16"/>
  <c r="AU21" i="16"/>
  <c r="AT11" i="16"/>
  <c r="AV12" i="15"/>
  <c r="AV12" i="16"/>
  <c r="AQ14" i="15"/>
  <c r="AT14" i="16"/>
  <c r="AU15" i="16"/>
  <c r="AS16" i="15"/>
  <c r="AV16" i="16"/>
  <c r="AU18" i="16"/>
  <c r="AV20" i="16"/>
  <c r="AT21" i="16"/>
  <c r="AT41" i="15"/>
  <c r="AS41" i="15"/>
  <c r="AQ20" i="15"/>
  <c r="AT20" i="16"/>
  <c r="AS9" i="15"/>
  <c r="AQ9" i="15"/>
  <c r="AT9" i="15"/>
  <c r="AQ18" i="15"/>
  <c r="AQ15" i="15"/>
  <c r="AQ11" i="15"/>
  <c r="AR17" i="15"/>
  <c r="AQ17" i="15"/>
  <c r="AS10" i="15"/>
  <c r="AV10" i="15"/>
  <c r="AQ10" i="15"/>
  <c r="AP24" i="15"/>
  <c r="AR9" i="15"/>
  <c r="AQ12" i="15"/>
  <c r="W22" i="15"/>
  <c r="AQ22" i="15" s="1"/>
  <c r="AG22" i="15"/>
  <c r="AS22" i="15" s="1"/>
  <c r="AP41" i="14"/>
  <c r="AO41" i="14"/>
  <c r="AN41" i="14"/>
  <c r="AM41" i="14"/>
  <c r="AL41" i="14"/>
  <c r="AK41" i="14"/>
  <c r="AJ41" i="14"/>
  <c r="AI41" i="14"/>
  <c r="AH41" i="14"/>
  <c r="AG41" i="14"/>
  <c r="AF41" i="14"/>
  <c r="AE41" i="14"/>
  <c r="AD41" i="14"/>
  <c r="AC41" i="14"/>
  <c r="AB41" i="14"/>
  <c r="AR41" i="14" s="1"/>
  <c r="AA41" i="14"/>
  <c r="Z41" i="14"/>
  <c r="Y41" i="14"/>
  <c r="X41" i="14"/>
  <c r="W41" i="14"/>
  <c r="AQ41" i="14" s="1"/>
  <c r="V41" i="14"/>
  <c r="U41" i="14"/>
  <c r="T41" i="14"/>
  <c r="S41" i="14"/>
  <c r="R41" i="14"/>
  <c r="Q41" i="14"/>
  <c r="P41" i="14"/>
  <c r="O41" i="14"/>
  <c r="N41" i="14"/>
  <c r="M41" i="14"/>
  <c r="L41" i="14"/>
  <c r="K41" i="14"/>
  <c r="J41" i="14"/>
  <c r="I41" i="14"/>
  <c r="G41" i="14"/>
  <c r="F41" i="14"/>
  <c r="E41" i="14"/>
  <c r="D41" i="14"/>
  <c r="C41" i="14"/>
  <c r="AV40" i="14"/>
  <c r="AU40" i="14"/>
  <c r="AT40" i="14"/>
  <c r="AS40" i="14"/>
  <c r="AR40" i="14"/>
  <c r="AQ40" i="14"/>
  <c r="AV39" i="14"/>
  <c r="AU39" i="14"/>
  <c r="AT39" i="14"/>
  <c r="AS39" i="14"/>
  <c r="AR39" i="14"/>
  <c r="AQ39" i="14"/>
  <c r="AV38" i="14"/>
  <c r="AU38" i="14"/>
  <c r="AT38" i="14"/>
  <c r="AS38" i="14"/>
  <c r="AR38" i="14"/>
  <c r="AQ38" i="14"/>
  <c r="AV37" i="14"/>
  <c r="AU37" i="14"/>
  <c r="AT37" i="14"/>
  <c r="AS37" i="14"/>
  <c r="AR37" i="14"/>
  <c r="AQ37" i="14"/>
  <c r="AV36" i="14"/>
  <c r="AU36" i="14"/>
  <c r="AT36" i="14"/>
  <c r="AS36" i="14"/>
  <c r="AR36" i="14"/>
  <c r="AQ36" i="14"/>
  <c r="AV35" i="14"/>
  <c r="AU35" i="14"/>
  <c r="AT35" i="14"/>
  <c r="AS35" i="14"/>
  <c r="AR35" i="14"/>
  <c r="AQ35" i="14"/>
  <c r="AV34" i="14"/>
  <c r="AU34" i="14"/>
  <c r="AT34" i="14"/>
  <c r="AS34" i="14"/>
  <c r="AR34" i="14"/>
  <c r="AQ34" i="14"/>
  <c r="AV33" i="14"/>
  <c r="AU33" i="14"/>
  <c r="AT33" i="14"/>
  <c r="AS33" i="14"/>
  <c r="AR33" i="14"/>
  <c r="AQ33" i="14"/>
  <c r="AV32" i="14"/>
  <c r="AU32" i="14"/>
  <c r="AT32" i="14"/>
  <c r="AS32" i="14"/>
  <c r="AR32" i="14"/>
  <c r="AQ32" i="14"/>
  <c r="AV31" i="14"/>
  <c r="AU31" i="14"/>
  <c r="AT31" i="14"/>
  <c r="AS31" i="14"/>
  <c r="AR31" i="14"/>
  <c r="AQ31" i="14"/>
  <c r="AV30" i="14"/>
  <c r="AU30" i="14"/>
  <c r="AT30" i="14"/>
  <c r="AS30" i="14"/>
  <c r="AR30" i="14"/>
  <c r="AQ30" i="14"/>
  <c r="AV29" i="14"/>
  <c r="AU29" i="14"/>
  <c r="AT29" i="14"/>
  <c r="AS29" i="14"/>
  <c r="AR29" i="14"/>
  <c r="AQ29" i="14"/>
  <c r="AV28" i="14"/>
  <c r="AV41" i="14" s="1"/>
  <c r="AU28" i="14"/>
  <c r="AT28" i="14"/>
  <c r="AS28" i="14"/>
  <c r="AR28" i="14"/>
  <c r="AQ28" i="14"/>
  <c r="AP22" i="14"/>
  <c r="AO22" i="14"/>
  <c r="AN22" i="14"/>
  <c r="AM22" i="14"/>
  <c r="AL22" i="14"/>
  <c r="AK22" i="14"/>
  <c r="AJ22" i="14"/>
  <c r="AI22" i="14"/>
  <c r="AH22" i="14"/>
  <c r="AF22" i="14"/>
  <c r="AE22" i="14"/>
  <c r="AD22" i="14"/>
  <c r="AC22" i="14"/>
  <c r="AA22" i="14"/>
  <c r="Z22" i="14"/>
  <c r="Y22" i="14"/>
  <c r="X22" i="14"/>
  <c r="V22" i="14"/>
  <c r="U22" i="14"/>
  <c r="T22" i="14"/>
  <c r="S22" i="14"/>
  <c r="R22" i="14"/>
  <c r="Q22" i="14"/>
  <c r="P22" i="14"/>
  <c r="O22" i="14"/>
  <c r="N22" i="14"/>
  <c r="L22" i="14"/>
  <c r="K22" i="14"/>
  <c r="J22" i="14"/>
  <c r="I22" i="14"/>
  <c r="G22" i="14"/>
  <c r="F22" i="14"/>
  <c r="E22" i="14"/>
  <c r="D22" i="14"/>
  <c r="AG21" i="14"/>
  <c r="AV21" i="15" s="1"/>
  <c r="AB21" i="14"/>
  <c r="AU21" i="15" s="1"/>
  <c r="W21" i="14"/>
  <c r="M21" i="14"/>
  <c r="H21" i="14"/>
  <c r="AR21" i="14" s="1"/>
  <c r="C21" i="14"/>
  <c r="AG20" i="14"/>
  <c r="AB20" i="14"/>
  <c r="AU20" i="15" s="1"/>
  <c r="W20" i="14"/>
  <c r="M20" i="14"/>
  <c r="H20" i="14"/>
  <c r="AR20" i="14" s="1"/>
  <c r="C20" i="14"/>
  <c r="AG19" i="14"/>
  <c r="AV19" i="15" s="1"/>
  <c r="AB19" i="14"/>
  <c r="W19" i="14"/>
  <c r="M19" i="14"/>
  <c r="H19" i="14"/>
  <c r="AR19" i="14" s="1"/>
  <c r="C19" i="14"/>
  <c r="AG18" i="14"/>
  <c r="AV18" i="15" s="1"/>
  <c r="AB18" i="14"/>
  <c r="AU18" i="15" s="1"/>
  <c r="W18" i="14"/>
  <c r="M18" i="14"/>
  <c r="H18" i="14"/>
  <c r="AR18" i="14" s="1"/>
  <c r="C18" i="14"/>
  <c r="AG17" i="14"/>
  <c r="AB17" i="14"/>
  <c r="AU17" i="15" s="1"/>
  <c r="W17" i="14"/>
  <c r="M17" i="14"/>
  <c r="H17" i="14"/>
  <c r="AR17" i="14" s="1"/>
  <c r="C17" i="14"/>
  <c r="BI16" i="14"/>
  <c r="AG16" i="14"/>
  <c r="AB16" i="14"/>
  <c r="W16" i="14"/>
  <c r="AT16" i="15" s="1"/>
  <c r="M16" i="14"/>
  <c r="H16" i="14"/>
  <c r="AR16" i="14" s="1"/>
  <c r="C16" i="14"/>
  <c r="BI15" i="14"/>
  <c r="AG15" i="14"/>
  <c r="AV15" i="15" s="1"/>
  <c r="AB15" i="14"/>
  <c r="AU15" i="15" s="1"/>
  <c r="W15" i="14"/>
  <c r="AT15" i="15" s="1"/>
  <c r="M15" i="14"/>
  <c r="H15" i="14"/>
  <c r="C15" i="14"/>
  <c r="BI14" i="14"/>
  <c r="AG14" i="14"/>
  <c r="AB14" i="14"/>
  <c r="AU14" i="15" s="1"/>
  <c r="W14" i="14"/>
  <c r="AQ14" i="14" s="1"/>
  <c r="M14" i="14"/>
  <c r="H14" i="14"/>
  <c r="AR14" i="14" s="1"/>
  <c r="C14" i="14"/>
  <c r="BI13" i="14"/>
  <c r="AG13" i="14"/>
  <c r="AV13" i="15" s="1"/>
  <c r="AB13" i="14"/>
  <c r="W13" i="14"/>
  <c r="M13" i="14"/>
  <c r="H13" i="14"/>
  <c r="AR13" i="14" s="1"/>
  <c r="C13" i="14"/>
  <c r="AG12" i="14"/>
  <c r="W12" i="14"/>
  <c r="M12" i="14"/>
  <c r="AS12" i="14" s="1"/>
  <c r="H12" i="14"/>
  <c r="AR12" i="14" s="1"/>
  <c r="C12" i="14"/>
  <c r="BI11" i="14"/>
  <c r="AG11" i="14"/>
  <c r="AS11" i="14" s="1"/>
  <c r="AB11" i="14"/>
  <c r="AU11" i="15" s="1"/>
  <c r="W11" i="14"/>
  <c r="M11" i="14"/>
  <c r="H11" i="14"/>
  <c r="AR11" i="14" s="1"/>
  <c r="C11" i="14"/>
  <c r="BI10" i="14"/>
  <c r="AG10" i="14"/>
  <c r="AB10" i="14"/>
  <c r="AU10" i="15" s="1"/>
  <c r="W10" i="14"/>
  <c r="M10" i="14"/>
  <c r="H10" i="14"/>
  <c r="C10" i="14"/>
  <c r="AQ10" i="14" s="1"/>
  <c r="BI9" i="14"/>
  <c r="BB9" i="14"/>
  <c r="BA9" i="14"/>
  <c r="AG9" i="14"/>
  <c r="AB9" i="14"/>
  <c r="W9" i="14"/>
  <c r="M9" i="14"/>
  <c r="H9" i="14"/>
  <c r="H22" i="14" s="1"/>
  <c r="C9" i="14"/>
  <c r="BI8" i="14"/>
  <c r="BB8" i="14"/>
  <c r="BA8" i="14"/>
  <c r="BB7" i="14"/>
  <c r="BA7" i="14"/>
  <c r="AT20" i="15" l="1"/>
  <c r="M22" i="14"/>
  <c r="AR10" i="14"/>
  <c r="AS13" i="14"/>
  <c r="AS16" i="14"/>
  <c r="AS17" i="14"/>
  <c r="AQ18" i="14"/>
  <c r="AS19" i="14"/>
  <c r="AS21" i="14"/>
  <c r="AT22" i="16"/>
  <c r="AT14" i="15"/>
  <c r="AU19" i="15"/>
  <c r="AU13" i="15"/>
  <c r="AV11" i="15"/>
  <c r="AV22" i="15" s="1"/>
  <c r="AT18" i="15"/>
  <c r="AV22" i="16"/>
  <c r="BC9" i="14"/>
  <c r="AS10" i="14"/>
  <c r="AQ11" i="14"/>
  <c r="AR15" i="14"/>
  <c r="AT41" i="14"/>
  <c r="AS41" i="14"/>
  <c r="AT10" i="15"/>
  <c r="AT22" i="15" s="1"/>
  <c r="AV9" i="15"/>
  <c r="AT21" i="15"/>
  <c r="AT11" i="15"/>
  <c r="AT19" i="15"/>
  <c r="AV17" i="15"/>
  <c r="AU22" i="16"/>
  <c r="AT13" i="15"/>
  <c r="AU16" i="15"/>
  <c r="BC8" i="14"/>
  <c r="BC7" i="14"/>
  <c r="C22" i="14"/>
  <c r="AB22" i="14"/>
  <c r="AS14" i="14"/>
  <c r="AS15" i="14"/>
  <c r="AQ16" i="14"/>
  <c r="AQ17" i="14"/>
  <c r="AS18" i="14"/>
  <c r="AQ19" i="14"/>
  <c r="AQ21" i="14"/>
  <c r="AU41" i="14"/>
  <c r="AV20" i="15"/>
  <c r="AV16" i="15"/>
  <c r="AT12" i="15"/>
  <c r="AU9" i="15"/>
  <c r="AU22" i="15" s="1"/>
  <c r="AV14" i="15"/>
  <c r="AR22" i="14"/>
  <c r="AQ12" i="14"/>
  <c r="AQ15" i="14"/>
  <c r="AS20" i="14"/>
  <c r="AQ20" i="14"/>
  <c r="AP24" i="14"/>
  <c r="AQ13" i="14"/>
  <c r="AQ9" i="14"/>
  <c r="AS9" i="14"/>
  <c r="W22" i="14"/>
  <c r="AG22" i="14"/>
  <c r="AS22" i="14" s="1"/>
  <c r="AR9" i="14"/>
  <c r="AB13" i="13"/>
  <c r="AU13" i="14" s="1"/>
  <c r="AQ22" i="14" l="1"/>
  <c r="AP41" i="13" l="1"/>
  <c r="AO41" i="13"/>
  <c r="AN41" i="13"/>
  <c r="AM41" i="13"/>
  <c r="AL41" i="13"/>
  <c r="AK41" i="13"/>
  <c r="AJ41" i="13"/>
  <c r="AI41" i="13"/>
  <c r="AH41" i="13"/>
  <c r="AG41" i="13"/>
  <c r="AF41" i="13"/>
  <c r="AE41" i="13"/>
  <c r="AD41" i="13"/>
  <c r="AC41" i="13"/>
  <c r="AB41" i="13"/>
  <c r="AR41" i="13" s="1"/>
  <c r="AA41" i="13"/>
  <c r="Z41" i="13"/>
  <c r="Y41" i="13"/>
  <c r="X41" i="13"/>
  <c r="W41" i="13"/>
  <c r="AQ41" i="13" s="1"/>
  <c r="V41" i="13"/>
  <c r="U41" i="13"/>
  <c r="T41" i="13"/>
  <c r="S41" i="13"/>
  <c r="R41" i="13"/>
  <c r="Q41" i="13"/>
  <c r="P41" i="13"/>
  <c r="O41" i="13"/>
  <c r="N41" i="13"/>
  <c r="M41" i="13"/>
  <c r="L41" i="13"/>
  <c r="K41" i="13"/>
  <c r="J41" i="13"/>
  <c r="I41" i="13"/>
  <c r="G41" i="13"/>
  <c r="F41" i="13"/>
  <c r="E41" i="13"/>
  <c r="D41" i="13"/>
  <c r="C41" i="13"/>
  <c r="AV40" i="13"/>
  <c r="AU40" i="13"/>
  <c r="AT40" i="13"/>
  <c r="AS40" i="13"/>
  <c r="AR40" i="13"/>
  <c r="AQ40" i="13"/>
  <c r="AV39" i="13"/>
  <c r="AU39" i="13"/>
  <c r="AT39" i="13"/>
  <c r="AS39" i="13"/>
  <c r="AR39" i="13"/>
  <c r="AQ39" i="13"/>
  <c r="AV38" i="13"/>
  <c r="AU38" i="13"/>
  <c r="AT38" i="13"/>
  <c r="AS38" i="13"/>
  <c r="AR38" i="13"/>
  <c r="AQ38" i="13"/>
  <c r="AV37" i="13"/>
  <c r="AU37" i="13"/>
  <c r="AT37" i="13"/>
  <c r="AS37" i="13"/>
  <c r="AR37" i="13"/>
  <c r="AQ37" i="13"/>
  <c r="AV36" i="13"/>
  <c r="AU36" i="13"/>
  <c r="AT36" i="13"/>
  <c r="AS36" i="13"/>
  <c r="AR36" i="13"/>
  <c r="AQ36" i="13"/>
  <c r="AV35" i="13"/>
  <c r="AU35" i="13"/>
  <c r="AT35" i="13"/>
  <c r="AS35" i="13"/>
  <c r="AR35" i="13"/>
  <c r="AQ35" i="13"/>
  <c r="AV34" i="13"/>
  <c r="AU34" i="13"/>
  <c r="AT34" i="13"/>
  <c r="AS34" i="13"/>
  <c r="AR34" i="13"/>
  <c r="AQ34" i="13"/>
  <c r="AV33" i="13"/>
  <c r="AU33" i="13"/>
  <c r="AT33" i="13"/>
  <c r="AS33" i="13"/>
  <c r="AR33" i="13"/>
  <c r="AQ33" i="13"/>
  <c r="AV32" i="13"/>
  <c r="AU32" i="13"/>
  <c r="AT32" i="13"/>
  <c r="AS32" i="13"/>
  <c r="AR32" i="13"/>
  <c r="AQ32" i="13"/>
  <c r="AV31" i="13"/>
  <c r="AU31" i="13"/>
  <c r="AT31" i="13"/>
  <c r="AS31" i="13"/>
  <c r="AR31" i="13"/>
  <c r="AQ31" i="13"/>
  <c r="AV30" i="13"/>
  <c r="AU30" i="13"/>
  <c r="AT30" i="13"/>
  <c r="AS30" i="13"/>
  <c r="AR30" i="13"/>
  <c r="AQ30" i="13"/>
  <c r="AV29" i="13"/>
  <c r="AU29" i="13"/>
  <c r="AT29" i="13"/>
  <c r="AS29" i="13"/>
  <c r="AR29" i="13"/>
  <c r="AQ29" i="13"/>
  <c r="AV28" i="13"/>
  <c r="AV41" i="13" s="1"/>
  <c r="AU28" i="13"/>
  <c r="AT28" i="13"/>
  <c r="AS28" i="13"/>
  <c r="AR28" i="13"/>
  <c r="AQ28" i="13"/>
  <c r="AP22" i="13"/>
  <c r="AO22" i="13"/>
  <c r="AN22" i="13"/>
  <c r="AM22" i="13"/>
  <c r="AL22" i="13"/>
  <c r="AK22" i="13"/>
  <c r="AJ22" i="13"/>
  <c r="AI22" i="13"/>
  <c r="AH22" i="13"/>
  <c r="AF22" i="13"/>
  <c r="AE22" i="13"/>
  <c r="AD22" i="13"/>
  <c r="AC22" i="13"/>
  <c r="AA22" i="13"/>
  <c r="Z22" i="13"/>
  <c r="Y22" i="13"/>
  <c r="X22" i="13"/>
  <c r="V22" i="13"/>
  <c r="U22" i="13"/>
  <c r="T22" i="13"/>
  <c r="S22" i="13"/>
  <c r="R22" i="13"/>
  <c r="Q22" i="13"/>
  <c r="P22" i="13"/>
  <c r="O22" i="13"/>
  <c r="N22" i="13"/>
  <c r="L22" i="13"/>
  <c r="K22" i="13"/>
  <c r="J22" i="13"/>
  <c r="I22" i="13"/>
  <c r="G22" i="13"/>
  <c r="F22" i="13"/>
  <c r="E22" i="13"/>
  <c r="D22" i="13"/>
  <c r="AG21" i="13"/>
  <c r="AB21" i="13"/>
  <c r="W21" i="13"/>
  <c r="M21" i="13"/>
  <c r="H21" i="13"/>
  <c r="AR21" i="13" s="1"/>
  <c r="C21" i="13"/>
  <c r="AG20" i="13"/>
  <c r="AB20" i="13"/>
  <c r="W20" i="13"/>
  <c r="M20" i="13"/>
  <c r="H20" i="13"/>
  <c r="AR20" i="13" s="1"/>
  <c r="C20" i="13"/>
  <c r="AG19" i="13"/>
  <c r="AB19" i="13"/>
  <c r="W19" i="13"/>
  <c r="M19" i="13"/>
  <c r="H19" i="13"/>
  <c r="AR19" i="13" s="1"/>
  <c r="C19" i="13"/>
  <c r="AG18" i="13"/>
  <c r="AB18" i="13"/>
  <c r="W18" i="13"/>
  <c r="M18" i="13"/>
  <c r="H18" i="13"/>
  <c r="AR18" i="13" s="1"/>
  <c r="C18" i="13"/>
  <c r="AG17" i="13"/>
  <c r="AB17" i="13"/>
  <c r="W17" i="13"/>
  <c r="M17" i="13"/>
  <c r="H17" i="13"/>
  <c r="AR17" i="13" s="1"/>
  <c r="C17" i="13"/>
  <c r="BI16" i="13"/>
  <c r="AG16" i="13"/>
  <c r="AB16" i="13"/>
  <c r="W16" i="13"/>
  <c r="M16" i="13"/>
  <c r="H16" i="13"/>
  <c r="AR16" i="13" s="1"/>
  <c r="C16" i="13"/>
  <c r="BI15" i="13"/>
  <c r="AG15" i="13"/>
  <c r="AB15" i="13"/>
  <c r="W15" i="13"/>
  <c r="M15" i="13"/>
  <c r="H15" i="13"/>
  <c r="C15" i="13"/>
  <c r="BI14" i="13"/>
  <c r="AG14" i="13"/>
  <c r="AB14" i="13"/>
  <c r="W14" i="13"/>
  <c r="M14" i="13"/>
  <c r="H14" i="13"/>
  <c r="AR14" i="13" s="1"/>
  <c r="C14" i="13"/>
  <c r="BI13" i="13"/>
  <c r="AG13" i="13"/>
  <c r="W13" i="13"/>
  <c r="M13" i="13"/>
  <c r="H13" i="13"/>
  <c r="AR13" i="13" s="1"/>
  <c r="C13" i="13"/>
  <c r="AG12" i="13"/>
  <c r="AB12" i="13"/>
  <c r="W12" i="13"/>
  <c r="M12" i="13"/>
  <c r="AS12" i="13" s="1"/>
  <c r="H12" i="13"/>
  <c r="AR12" i="13" s="1"/>
  <c r="C12" i="13"/>
  <c r="BI11" i="13"/>
  <c r="AG11" i="13"/>
  <c r="AB11" i="13"/>
  <c r="W11" i="13"/>
  <c r="M11" i="13"/>
  <c r="H11" i="13"/>
  <c r="AR11" i="13" s="1"/>
  <c r="C11" i="13"/>
  <c r="BI10" i="13"/>
  <c r="AG10" i="13"/>
  <c r="AB10" i="13"/>
  <c r="W10" i="13"/>
  <c r="M10" i="13"/>
  <c r="H10" i="13"/>
  <c r="C10" i="13"/>
  <c r="AQ10" i="13" s="1"/>
  <c r="BI9" i="13"/>
  <c r="BB9" i="13"/>
  <c r="BA9" i="13"/>
  <c r="AG9" i="13"/>
  <c r="AB9" i="13"/>
  <c r="W9" i="13"/>
  <c r="M9" i="13"/>
  <c r="H9" i="13"/>
  <c r="H22" i="13" s="1"/>
  <c r="C9" i="13"/>
  <c r="BI8" i="13"/>
  <c r="BB8" i="13"/>
  <c r="BA8" i="13"/>
  <c r="BB7" i="13"/>
  <c r="BA7" i="13"/>
  <c r="AV9" i="14" l="1"/>
  <c r="AU10" i="14"/>
  <c r="AS11" i="13"/>
  <c r="AV11" i="14"/>
  <c r="AV13" i="14"/>
  <c r="AT15" i="14"/>
  <c r="AU16" i="14"/>
  <c r="AT18" i="14"/>
  <c r="AV19" i="14"/>
  <c r="BC8" i="13"/>
  <c r="AR10" i="13"/>
  <c r="AV10" i="14"/>
  <c r="AT12" i="14"/>
  <c r="AQ14" i="13"/>
  <c r="AT14" i="14"/>
  <c r="AQ15" i="13"/>
  <c r="AU15" i="14"/>
  <c r="AS16" i="13"/>
  <c r="AV16" i="14"/>
  <c r="AS17" i="13"/>
  <c r="AQ18" i="13"/>
  <c r="AU18" i="14"/>
  <c r="AS19" i="13"/>
  <c r="AQ20" i="13"/>
  <c r="AU20" i="14"/>
  <c r="AS21" i="13"/>
  <c r="AV17" i="14"/>
  <c r="AT9" i="14"/>
  <c r="BC9" i="13"/>
  <c r="AS10" i="13"/>
  <c r="AQ11" i="13"/>
  <c r="AT11" i="14"/>
  <c r="AU12" i="14"/>
  <c r="AU14" i="14"/>
  <c r="AR15" i="13"/>
  <c r="AV15" i="14"/>
  <c r="AT17" i="14"/>
  <c r="AV18" i="14"/>
  <c r="AT19" i="14"/>
  <c r="AV20" i="14"/>
  <c r="AT21" i="14"/>
  <c r="AT41" i="13"/>
  <c r="AS41" i="13"/>
  <c r="AT20" i="14"/>
  <c r="AV21" i="14"/>
  <c r="M22" i="13"/>
  <c r="BC7" i="13"/>
  <c r="C22" i="13"/>
  <c r="AB22" i="13"/>
  <c r="AR22" i="13" s="1"/>
  <c r="AU9" i="14"/>
  <c r="AT10" i="14"/>
  <c r="AU11" i="14"/>
  <c r="AV12" i="14"/>
  <c r="AT13" i="14"/>
  <c r="AS14" i="13"/>
  <c r="AV14" i="14"/>
  <c r="AS15" i="13"/>
  <c r="AQ16" i="13"/>
  <c r="AT16" i="14"/>
  <c r="AQ17" i="13"/>
  <c r="AU17" i="14"/>
  <c r="AS18" i="13"/>
  <c r="AQ19" i="13"/>
  <c r="AU19" i="14"/>
  <c r="AS20" i="13"/>
  <c r="AQ21" i="13"/>
  <c r="AU21" i="14"/>
  <c r="AU41" i="13"/>
  <c r="AQ12" i="13"/>
  <c r="AS13" i="13"/>
  <c r="AQ13" i="13"/>
  <c r="AP24" i="13"/>
  <c r="AQ9" i="13"/>
  <c r="AS9" i="13"/>
  <c r="W22" i="13"/>
  <c r="AQ22" i="13" s="1"/>
  <c r="AG22" i="13"/>
  <c r="AS22" i="13" s="1"/>
  <c r="AR9" i="13"/>
  <c r="BI16" i="12"/>
  <c r="BI15" i="12"/>
  <c r="BI14" i="12"/>
  <c r="BI13" i="12"/>
  <c r="BI11" i="12"/>
  <c r="BI10" i="12"/>
  <c r="BI9" i="12"/>
  <c r="BI8" i="12"/>
  <c r="BB9" i="12"/>
  <c r="BC9" i="12" s="1"/>
  <c r="BA9" i="12"/>
  <c r="BB8" i="12"/>
  <c r="BA8" i="12"/>
  <c r="BB7" i="12"/>
  <c r="BC7" i="12" s="1"/>
  <c r="BA7" i="12"/>
  <c r="AU22" i="14" l="1"/>
  <c r="BC8" i="12"/>
  <c r="AT22" i="14"/>
  <c r="AV22" i="14"/>
  <c r="AP41" i="12"/>
  <c r="AO41" i="12"/>
  <c r="AN41" i="12"/>
  <c r="AM41" i="12"/>
  <c r="AL41" i="12"/>
  <c r="AK41" i="12"/>
  <c r="AJ41" i="12"/>
  <c r="AI41" i="12"/>
  <c r="AH41" i="12"/>
  <c r="AG41" i="12"/>
  <c r="AF41" i="12"/>
  <c r="AE41" i="12"/>
  <c r="AD41" i="12"/>
  <c r="AC41" i="12"/>
  <c r="AB41" i="12"/>
  <c r="AR41" i="12" s="1"/>
  <c r="AA41" i="12"/>
  <c r="Z41" i="12"/>
  <c r="Y41" i="12"/>
  <c r="X41" i="12"/>
  <c r="W41" i="12"/>
  <c r="V41" i="12"/>
  <c r="U41" i="12"/>
  <c r="T41" i="12"/>
  <c r="S41" i="12"/>
  <c r="R41" i="12"/>
  <c r="Q41" i="12"/>
  <c r="P41" i="12"/>
  <c r="O41" i="12"/>
  <c r="N41" i="12"/>
  <c r="M41" i="12"/>
  <c r="L41" i="12"/>
  <c r="K41" i="12"/>
  <c r="J41" i="12"/>
  <c r="I41" i="12"/>
  <c r="G41" i="12"/>
  <c r="F41" i="12"/>
  <c r="E41" i="12"/>
  <c r="D41" i="12"/>
  <c r="C41" i="12"/>
  <c r="AV40" i="12"/>
  <c r="AU40" i="12"/>
  <c r="AT40" i="12"/>
  <c r="AS40" i="12"/>
  <c r="AR40" i="12"/>
  <c r="AQ40" i="12"/>
  <c r="AV39" i="12"/>
  <c r="AU39" i="12"/>
  <c r="AT39" i="12"/>
  <c r="AS39" i="12"/>
  <c r="AR39" i="12"/>
  <c r="AQ39" i="12"/>
  <c r="AV38" i="12"/>
  <c r="AU38" i="12"/>
  <c r="AT38" i="12"/>
  <c r="AS38" i="12"/>
  <c r="AR38" i="12"/>
  <c r="AQ38" i="12"/>
  <c r="AV37" i="12"/>
  <c r="AU37" i="12"/>
  <c r="AT37" i="12"/>
  <c r="AS37" i="12"/>
  <c r="AR37" i="12"/>
  <c r="AQ37" i="12"/>
  <c r="AV36" i="12"/>
  <c r="AU36" i="12"/>
  <c r="AT36" i="12"/>
  <c r="AS36" i="12"/>
  <c r="AR36" i="12"/>
  <c r="AQ36" i="12"/>
  <c r="AV35" i="12"/>
  <c r="AU35" i="12"/>
  <c r="AT35" i="12"/>
  <c r="AS35" i="12"/>
  <c r="AR35" i="12"/>
  <c r="AQ35" i="12"/>
  <c r="AV34" i="12"/>
  <c r="AU34" i="12"/>
  <c r="AT34" i="12"/>
  <c r="AS34" i="12"/>
  <c r="AR34" i="12"/>
  <c r="AQ34" i="12"/>
  <c r="AV33" i="12"/>
  <c r="AU33" i="12"/>
  <c r="AT33" i="12"/>
  <c r="AS33" i="12"/>
  <c r="AR33" i="12"/>
  <c r="AQ33" i="12"/>
  <c r="AV32" i="12"/>
  <c r="AU32" i="12"/>
  <c r="AT32" i="12"/>
  <c r="AS32" i="12"/>
  <c r="AR32" i="12"/>
  <c r="AQ32" i="12"/>
  <c r="AV31" i="12"/>
  <c r="AU31" i="12"/>
  <c r="AT31" i="12"/>
  <c r="AS31" i="12"/>
  <c r="AR31" i="12"/>
  <c r="AQ31" i="12"/>
  <c r="AV30" i="12"/>
  <c r="AU30" i="12"/>
  <c r="AT30" i="12"/>
  <c r="AS30" i="12"/>
  <c r="AR30" i="12"/>
  <c r="AQ30" i="12"/>
  <c r="AV29" i="12"/>
  <c r="AU29" i="12"/>
  <c r="AT29" i="12"/>
  <c r="AS29" i="12"/>
  <c r="AR29" i="12"/>
  <c r="AQ29" i="12"/>
  <c r="AV28" i="12"/>
  <c r="AU28" i="12"/>
  <c r="AU41" i="12" s="1"/>
  <c r="AT28" i="12"/>
  <c r="AT41" i="12" s="1"/>
  <c r="AS28" i="12"/>
  <c r="AR28" i="12"/>
  <c r="AQ28" i="12"/>
  <c r="AP22" i="12"/>
  <c r="AO22" i="12"/>
  <c r="AN22" i="12"/>
  <c r="AM22" i="12"/>
  <c r="AL22" i="12"/>
  <c r="AK22" i="12"/>
  <c r="AJ22" i="12"/>
  <c r="AI22" i="12"/>
  <c r="AH22" i="12"/>
  <c r="AF22" i="12"/>
  <c r="AE22" i="12"/>
  <c r="AD22" i="12"/>
  <c r="AC22" i="12"/>
  <c r="AA22" i="12"/>
  <c r="Z22" i="12"/>
  <c r="Y22" i="12"/>
  <c r="X22" i="12"/>
  <c r="U22" i="12"/>
  <c r="T22" i="12"/>
  <c r="S22" i="12"/>
  <c r="R22" i="12"/>
  <c r="Q22" i="12"/>
  <c r="P22" i="12"/>
  <c r="O22" i="12"/>
  <c r="N22" i="12"/>
  <c r="L22" i="12"/>
  <c r="K22" i="12"/>
  <c r="J22" i="12"/>
  <c r="I22" i="12"/>
  <c r="G22" i="12"/>
  <c r="F22" i="12"/>
  <c r="E22" i="12"/>
  <c r="D22" i="12"/>
  <c r="AG21" i="12"/>
  <c r="AV21" i="13" s="1"/>
  <c r="AB21" i="12"/>
  <c r="AU21" i="13" s="1"/>
  <c r="W21" i="12"/>
  <c r="AT21" i="13" s="1"/>
  <c r="M21" i="12"/>
  <c r="H21" i="12"/>
  <c r="AR21" i="12" s="1"/>
  <c r="C21" i="12"/>
  <c r="AQ21" i="12" s="1"/>
  <c r="AG20" i="12"/>
  <c r="AV20" i="13" s="1"/>
  <c r="AB20" i="12"/>
  <c r="AU20" i="13" s="1"/>
  <c r="W20" i="12"/>
  <c r="M20" i="12"/>
  <c r="H20" i="12"/>
  <c r="AR20" i="12" s="1"/>
  <c r="C20" i="12"/>
  <c r="AG19" i="12"/>
  <c r="AB19" i="12"/>
  <c r="AU19" i="13" s="1"/>
  <c r="W19" i="12"/>
  <c r="M19" i="12"/>
  <c r="H19" i="12"/>
  <c r="AR19" i="12" s="1"/>
  <c r="C19" i="12"/>
  <c r="AG18" i="12"/>
  <c r="AB18" i="12"/>
  <c r="AU18" i="13" s="1"/>
  <c r="W18" i="12"/>
  <c r="M18" i="12"/>
  <c r="H18" i="12"/>
  <c r="AR18" i="12" s="1"/>
  <c r="C18" i="12"/>
  <c r="AG17" i="12"/>
  <c r="AV17" i="13" s="1"/>
  <c r="AB17" i="12"/>
  <c r="AU17" i="13" s="1"/>
  <c r="W17" i="12"/>
  <c r="AT17" i="13" s="1"/>
  <c r="M17" i="12"/>
  <c r="H17" i="12"/>
  <c r="C17" i="12"/>
  <c r="AQ17" i="12" s="1"/>
  <c r="AG16" i="12"/>
  <c r="AV16" i="13" s="1"/>
  <c r="AB16" i="12"/>
  <c r="AU16" i="13" s="1"/>
  <c r="W16" i="12"/>
  <c r="M16" i="12"/>
  <c r="H16" i="12"/>
  <c r="AR16" i="12" s="1"/>
  <c r="C16" i="12"/>
  <c r="AQ15" i="12"/>
  <c r="AG15" i="12"/>
  <c r="AV15" i="13" s="1"/>
  <c r="AB15" i="12"/>
  <c r="AU15" i="13" s="1"/>
  <c r="W15" i="12"/>
  <c r="M15" i="12"/>
  <c r="AS15" i="12" s="1"/>
  <c r="H15" i="12"/>
  <c r="C15" i="12"/>
  <c r="AG14" i="12"/>
  <c r="AV14" i="13" s="1"/>
  <c r="AB14" i="12"/>
  <c r="AU14" i="13" s="1"/>
  <c r="W14" i="12"/>
  <c r="M14" i="12"/>
  <c r="H14" i="12"/>
  <c r="AR14" i="12" s="1"/>
  <c r="C14" i="12"/>
  <c r="AG13" i="12"/>
  <c r="AB13" i="12"/>
  <c r="AU13" i="13" s="1"/>
  <c r="W13" i="12"/>
  <c r="M13" i="12"/>
  <c r="H13" i="12"/>
  <c r="C13" i="12"/>
  <c r="AQ13" i="12" s="1"/>
  <c r="AG12" i="12"/>
  <c r="AB12" i="12"/>
  <c r="AU12" i="13" s="1"/>
  <c r="W12" i="12"/>
  <c r="M12" i="12"/>
  <c r="H12" i="12"/>
  <c r="AR12" i="12" s="1"/>
  <c r="C12" i="12"/>
  <c r="AG11" i="12"/>
  <c r="AB11" i="12"/>
  <c r="W11" i="12"/>
  <c r="M11" i="12"/>
  <c r="H11" i="12"/>
  <c r="AR11" i="12" s="1"/>
  <c r="C11" i="12"/>
  <c r="AG10" i="12"/>
  <c r="AB10" i="12"/>
  <c r="AU10" i="13" s="1"/>
  <c r="W10" i="12"/>
  <c r="M10" i="12"/>
  <c r="H10" i="12"/>
  <c r="AR10" i="12" s="1"/>
  <c r="C10" i="12"/>
  <c r="AG9" i="12"/>
  <c r="AB9" i="12"/>
  <c r="AU9" i="13" s="1"/>
  <c r="W9" i="12"/>
  <c r="V22" i="12"/>
  <c r="AP24" i="12" s="1"/>
  <c r="M9" i="12"/>
  <c r="H9" i="12"/>
  <c r="C9" i="12"/>
  <c r="C22" i="12" l="1"/>
  <c r="AS11" i="12"/>
  <c r="AV13" i="13"/>
  <c r="AT15" i="13"/>
  <c r="AR17" i="12"/>
  <c r="AS18" i="12"/>
  <c r="AV18" i="13"/>
  <c r="AQ12" i="12"/>
  <c r="AT12" i="13"/>
  <c r="AQ16" i="12"/>
  <c r="AT16" i="13"/>
  <c r="AV19" i="13"/>
  <c r="AS41" i="12"/>
  <c r="AS12" i="12"/>
  <c r="AV12" i="13"/>
  <c r="AQ14" i="12"/>
  <c r="AT14" i="13"/>
  <c r="AT19" i="13"/>
  <c r="AV41" i="12"/>
  <c r="AQ41" i="12"/>
  <c r="AV11" i="13"/>
  <c r="AQ20" i="12"/>
  <c r="AT20" i="13"/>
  <c r="AQ9" i="12"/>
  <c r="AT9" i="13"/>
  <c r="AS10" i="12"/>
  <c r="AV10" i="13"/>
  <c r="AR13" i="12"/>
  <c r="H22" i="12"/>
  <c r="AT11" i="13"/>
  <c r="M22" i="12"/>
  <c r="AV9" i="13"/>
  <c r="AV22" i="13" s="1"/>
  <c r="AQ10" i="12"/>
  <c r="AT10" i="13"/>
  <c r="AU11" i="13"/>
  <c r="AU22" i="13" s="1"/>
  <c r="AT13" i="13"/>
  <c r="AR15" i="12"/>
  <c r="AS17" i="12"/>
  <c r="AQ18" i="12"/>
  <c r="AT18" i="13"/>
  <c r="AS21" i="12"/>
  <c r="AS19" i="12"/>
  <c r="AQ19" i="12"/>
  <c r="AS16" i="12"/>
  <c r="AS20" i="12"/>
  <c r="AS14" i="12"/>
  <c r="AB22" i="12"/>
  <c r="AR22" i="12" s="1"/>
  <c r="AQ11" i="12"/>
  <c r="AS9" i="12"/>
  <c r="AS13" i="12"/>
  <c r="W22" i="12"/>
  <c r="AQ22" i="12" s="1"/>
  <c r="AG22" i="12"/>
  <c r="AR9" i="12"/>
  <c r="AP41" i="11"/>
  <c r="AO41" i="11"/>
  <c r="AN41" i="11"/>
  <c r="AM41" i="11"/>
  <c r="AL41" i="11"/>
  <c r="AK41" i="11"/>
  <c r="AJ41" i="11"/>
  <c r="AI41" i="11"/>
  <c r="AH41" i="11"/>
  <c r="AF41" i="11"/>
  <c r="AE41" i="11"/>
  <c r="AD41" i="11"/>
  <c r="AC41" i="11"/>
  <c r="AA41" i="11"/>
  <c r="Z41" i="11"/>
  <c r="Y41" i="11"/>
  <c r="X41" i="11"/>
  <c r="U41" i="11"/>
  <c r="T41" i="11"/>
  <c r="S41" i="11"/>
  <c r="R41" i="11"/>
  <c r="Q41" i="11"/>
  <c r="P41" i="11"/>
  <c r="O41" i="11"/>
  <c r="N41" i="11"/>
  <c r="L41" i="11"/>
  <c r="K41" i="11"/>
  <c r="J41" i="11"/>
  <c r="I41" i="11"/>
  <c r="G41" i="11"/>
  <c r="F41" i="11"/>
  <c r="E41" i="11"/>
  <c r="D41" i="11"/>
  <c r="AR40" i="11"/>
  <c r="AS40" i="11"/>
  <c r="AU40" i="11"/>
  <c r="AQ40" i="11"/>
  <c r="AS39" i="11"/>
  <c r="AQ39" i="11"/>
  <c r="AV39" i="11"/>
  <c r="AU39" i="11"/>
  <c r="AT39" i="11"/>
  <c r="AR39" i="11"/>
  <c r="AR38" i="11"/>
  <c r="AS38" i="11"/>
  <c r="AU38" i="11"/>
  <c r="AQ38" i="11"/>
  <c r="AS37" i="11"/>
  <c r="AQ37" i="11"/>
  <c r="AV37" i="11"/>
  <c r="AU37" i="11"/>
  <c r="AT37" i="11"/>
  <c r="AR37" i="11"/>
  <c r="AR36" i="11"/>
  <c r="AS36" i="11"/>
  <c r="AU36" i="11"/>
  <c r="AQ36" i="11"/>
  <c r="AS35" i="11"/>
  <c r="AQ35" i="11"/>
  <c r="AV35" i="11"/>
  <c r="AU35" i="11"/>
  <c r="AT35" i="11"/>
  <c r="AR35" i="11"/>
  <c r="AR34" i="11"/>
  <c r="AS34" i="11"/>
  <c r="AU34" i="11"/>
  <c r="AQ34" i="11"/>
  <c r="AS33" i="11"/>
  <c r="AQ33" i="11"/>
  <c r="AV33" i="11"/>
  <c r="AU33" i="11"/>
  <c r="AT33" i="11"/>
  <c r="AR33" i="11"/>
  <c r="AR32" i="11"/>
  <c r="AS32" i="11"/>
  <c r="AU32" i="11"/>
  <c r="AQ32" i="11"/>
  <c r="AS31" i="11"/>
  <c r="AQ31" i="11"/>
  <c r="AV31" i="11"/>
  <c r="AU31" i="11"/>
  <c r="AT31" i="11"/>
  <c r="AR31" i="11"/>
  <c r="AR30" i="11"/>
  <c r="AS30" i="11"/>
  <c r="AU30" i="11"/>
  <c r="AQ30" i="11"/>
  <c r="AS29" i="11"/>
  <c r="AQ29" i="11"/>
  <c r="AV29" i="11"/>
  <c r="AB41" i="11"/>
  <c r="AT29" i="11"/>
  <c r="AR29" i="11"/>
  <c r="AR28" i="11"/>
  <c r="AG41" i="11"/>
  <c r="AU28" i="11"/>
  <c r="W41" i="11"/>
  <c r="M41" i="11"/>
  <c r="C41" i="11"/>
  <c r="AT22" i="13" l="1"/>
  <c r="AS22" i="12"/>
  <c r="V41" i="11"/>
  <c r="AQ41" i="11"/>
  <c r="AS41" i="11"/>
  <c r="AU41" i="11"/>
  <c r="AT28" i="11"/>
  <c r="AV28" i="11"/>
  <c r="AU29" i="11"/>
  <c r="AT30" i="11"/>
  <c r="AV30" i="11"/>
  <c r="AT32" i="11"/>
  <c r="AV32" i="11"/>
  <c r="AT34" i="11"/>
  <c r="AV34" i="11"/>
  <c r="AT36" i="11"/>
  <c r="AV36" i="11"/>
  <c r="AT38" i="11"/>
  <c r="AV38" i="11"/>
  <c r="AT40" i="11"/>
  <c r="AV40" i="11"/>
  <c r="AR41" i="11"/>
  <c r="AQ28" i="11"/>
  <c r="AS28" i="11"/>
  <c r="AV41" i="11" l="1"/>
  <c r="AT41" i="11"/>
  <c r="AB12" i="11"/>
  <c r="AB13" i="11"/>
  <c r="AU13" i="12" l="1"/>
  <c r="AU13" i="11"/>
  <c r="AU12" i="12"/>
  <c r="AP22" i="11"/>
  <c r="AO22" i="11"/>
  <c r="AN22" i="11"/>
  <c r="AM22" i="11"/>
  <c r="AL22" i="11"/>
  <c r="AK22" i="11"/>
  <c r="AJ22" i="11"/>
  <c r="AI22" i="11"/>
  <c r="AH22" i="11"/>
  <c r="AF22" i="11"/>
  <c r="AE22" i="11"/>
  <c r="AC22" i="11"/>
  <c r="AA22" i="11"/>
  <c r="Z22" i="11"/>
  <c r="Y22" i="11"/>
  <c r="X22" i="11"/>
  <c r="U22" i="11"/>
  <c r="T22" i="11"/>
  <c r="S22" i="11"/>
  <c r="R22" i="11"/>
  <c r="Q22" i="11"/>
  <c r="P22" i="11"/>
  <c r="O22" i="11"/>
  <c r="N22" i="11"/>
  <c r="L22" i="11"/>
  <c r="K22" i="11"/>
  <c r="J22" i="11"/>
  <c r="I22" i="11"/>
  <c r="G22" i="11"/>
  <c r="F22" i="11"/>
  <c r="E22" i="11"/>
  <c r="D22" i="11"/>
  <c r="AG21" i="11"/>
  <c r="AB21" i="11"/>
  <c r="W21" i="11"/>
  <c r="V21" i="11"/>
  <c r="M21" i="11"/>
  <c r="H21" i="11"/>
  <c r="AR21" i="11" s="1"/>
  <c r="C21" i="11"/>
  <c r="AG20" i="11"/>
  <c r="AB20" i="11"/>
  <c r="W20" i="11"/>
  <c r="V20" i="11"/>
  <c r="M20" i="11"/>
  <c r="H20" i="11"/>
  <c r="AR20" i="11" s="1"/>
  <c r="C20" i="11"/>
  <c r="AG19" i="11"/>
  <c r="AB19" i="11"/>
  <c r="W19" i="11"/>
  <c r="V19" i="11"/>
  <c r="M19" i="11"/>
  <c r="H19" i="11"/>
  <c r="AR19" i="11" s="1"/>
  <c r="C19" i="11"/>
  <c r="AG18" i="11"/>
  <c r="AB18" i="11"/>
  <c r="W18" i="11"/>
  <c r="V18" i="11"/>
  <c r="M18" i="11"/>
  <c r="H18" i="11"/>
  <c r="AR18" i="11" s="1"/>
  <c r="C18" i="11"/>
  <c r="AG17" i="11"/>
  <c r="AB17" i="11"/>
  <c r="W17" i="11"/>
  <c r="V17" i="11"/>
  <c r="M17" i="11"/>
  <c r="H17" i="11"/>
  <c r="AR17" i="11" s="1"/>
  <c r="C17" i="11"/>
  <c r="AG16" i="11"/>
  <c r="AB16" i="11"/>
  <c r="W16" i="11"/>
  <c r="V16" i="11"/>
  <c r="M16" i="11"/>
  <c r="H16" i="11"/>
  <c r="AR16" i="11" s="1"/>
  <c r="C16" i="11"/>
  <c r="AG15" i="11"/>
  <c r="AB15" i="11"/>
  <c r="W15" i="11"/>
  <c r="V15" i="11"/>
  <c r="M15" i="11"/>
  <c r="H15" i="11"/>
  <c r="AR15" i="11" s="1"/>
  <c r="C15" i="11"/>
  <c r="AG14" i="11"/>
  <c r="AB14" i="11"/>
  <c r="W14" i="11"/>
  <c r="V14" i="11"/>
  <c r="M14" i="11"/>
  <c r="H14" i="11"/>
  <c r="AR14" i="11" s="1"/>
  <c r="C14" i="11"/>
  <c r="AG13" i="11"/>
  <c r="W13" i="11"/>
  <c r="V13" i="11"/>
  <c r="M13" i="11"/>
  <c r="H13" i="11"/>
  <c r="AR13" i="11" s="1"/>
  <c r="C13" i="11"/>
  <c r="AQ12" i="11"/>
  <c r="AG12" i="11"/>
  <c r="W12" i="11"/>
  <c r="V12" i="11"/>
  <c r="M12" i="11"/>
  <c r="H12" i="11"/>
  <c r="AR12" i="11" s="1"/>
  <c r="C12" i="11"/>
  <c r="AG11" i="11"/>
  <c r="AD22" i="11"/>
  <c r="AB11" i="11"/>
  <c r="W11" i="11"/>
  <c r="V11" i="11"/>
  <c r="M11" i="11"/>
  <c r="H11" i="11"/>
  <c r="AR11" i="11" s="1"/>
  <c r="C11" i="11"/>
  <c r="AG10" i="11"/>
  <c r="AB10" i="11"/>
  <c r="W10" i="11"/>
  <c r="V10" i="11"/>
  <c r="M10" i="11"/>
  <c r="H10" i="11"/>
  <c r="C10" i="11"/>
  <c r="AG9" i="11"/>
  <c r="AB9" i="11"/>
  <c r="W9" i="11"/>
  <c r="V9" i="11"/>
  <c r="V22" i="11" s="1"/>
  <c r="M9" i="11"/>
  <c r="H9" i="11"/>
  <c r="C9" i="11"/>
  <c r="AV16" i="12" l="1"/>
  <c r="AV20" i="12"/>
  <c r="AQ9" i="11"/>
  <c r="AT9" i="12"/>
  <c r="AU14" i="12"/>
  <c r="AS15" i="11"/>
  <c r="AV15" i="12"/>
  <c r="AQ17" i="11"/>
  <c r="AT17" i="12"/>
  <c r="AU18" i="12"/>
  <c r="AS19" i="11"/>
  <c r="AV19" i="12"/>
  <c r="AQ21" i="11"/>
  <c r="AT21" i="12"/>
  <c r="AT18" i="12"/>
  <c r="AU19" i="12"/>
  <c r="H22" i="11"/>
  <c r="AS11" i="11"/>
  <c r="AV11" i="12"/>
  <c r="AT13" i="12"/>
  <c r="AV14" i="12"/>
  <c r="AT16" i="12"/>
  <c r="AU17" i="12"/>
  <c r="AV18" i="12"/>
  <c r="AT20" i="12"/>
  <c r="AU21" i="12"/>
  <c r="AQ10" i="11"/>
  <c r="AT10" i="12"/>
  <c r="AU11" i="12"/>
  <c r="AV12" i="12"/>
  <c r="AT14" i="12"/>
  <c r="AU15" i="12"/>
  <c r="C22" i="11"/>
  <c r="AU10" i="12"/>
  <c r="AU9" i="12"/>
  <c r="AU22" i="12" s="1"/>
  <c r="AS10" i="11"/>
  <c r="AV10" i="12"/>
  <c r="M22" i="11"/>
  <c r="AS9" i="11"/>
  <c r="AV9" i="12"/>
  <c r="AQ11" i="11"/>
  <c r="AT11" i="12"/>
  <c r="AT12" i="12"/>
  <c r="AV13" i="12"/>
  <c r="AQ15" i="11"/>
  <c r="AT15" i="12"/>
  <c r="AU16" i="12"/>
  <c r="AS17" i="11"/>
  <c r="AV17" i="12"/>
  <c r="AQ19" i="11"/>
  <c r="AT19" i="12"/>
  <c r="AU20" i="12"/>
  <c r="AS21" i="11"/>
  <c r="AV21" i="12"/>
  <c r="AP24" i="11"/>
  <c r="AS13" i="11"/>
  <c r="AS12" i="11"/>
  <c r="AG22" i="11"/>
  <c r="AS22" i="11" s="1"/>
  <c r="AR10" i="11"/>
  <c r="W22" i="11"/>
  <c r="AQ22" i="11" s="1"/>
  <c r="AQ13" i="11"/>
  <c r="AR9" i="11"/>
  <c r="AQ14" i="11"/>
  <c r="AS14" i="11"/>
  <c r="AQ16" i="11"/>
  <c r="AS16" i="11"/>
  <c r="AQ18" i="11"/>
  <c r="AS18" i="11"/>
  <c r="AQ20" i="11"/>
  <c r="AS20" i="11"/>
  <c r="AB22" i="11"/>
  <c r="AJ22" i="10"/>
  <c r="AV22" i="12" l="1"/>
  <c r="AT22" i="12"/>
  <c r="AR22" i="11"/>
  <c r="AP22" i="10"/>
  <c r="AO22" i="10"/>
  <c r="AN22" i="10"/>
  <c r="AM22" i="10"/>
  <c r="AL22" i="10"/>
  <c r="AK22" i="10"/>
  <c r="AI22" i="10"/>
  <c r="AH22" i="10"/>
  <c r="AF22" i="10"/>
  <c r="AE22" i="10"/>
  <c r="AC22" i="10"/>
  <c r="AA22" i="10"/>
  <c r="Z22" i="10"/>
  <c r="Y22" i="10"/>
  <c r="X22" i="10"/>
  <c r="U22" i="10"/>
  <c r="T22" i="10"/>
  <c r="S22" i="10"/>
  <c r="R22" i="10"/>
  <c r="Q22" i="10"/>
  <c r="P22" i="10"/>
  <c r="O22" i="10"/>
  <c r="N22" i="10"/>
  <c r="L22" i="10"/>
  <c r="K22" i="10"/>
  <c r="J22" i="10"/>
  <c r="I22" i="10"/>
  <c r="G22" i="10"/>
  <c r="F22" i="10"/>
  <c r="E22" i="10"/>
  <c r="D22" i="10"/>
  <c r="AG21" i="10"/>
  <c r="AB21" i="10"/>
  <c r="AU21" i="11" s="1"/>
  <c r="W21" i="10"/>
  <c r="V21" i="10"/>
  <c r="M21" i="10"/>
  <c r="H21" i="10"/>
  <c r="AR21" i="10" s="1"/>
  <c r="C21" i="10"/>
  <c r="AG20" i="10"/>
  <c r="AV20" i="11" s="1"/>
  <c r="AB20" i="10"/>
  <c r="AU20" i="11" s="1"/>
  <c r="W20" i="10"/>
  <c r="V20" i="10"/>
  <c r="M20" i="10"/>
  <c r="H20" i="10"/>
  <c r="AR20" i="10" s="1"/>
  <c r="C20" i="10"/>
  <c r="AG19" i="10"/>
  <c r="AB19" i="10"/>
  <c r="AU19" i="11" s="1"/>
  <c r="W19" i="10"/>
  <c r="V19" i="10"/>
  <c r="M19" i="10"/>
  <c r="H19" i="10"/>
  <c r="AR19" i="10" s="1"/>
  <c r="C19" i="10"/>
  <c r="AG18" i="10"/>
  <c r="AV18" i="11" s="1"/>
  <c r="AB18" i="10"/>
  <c r="AU18" i="11" s="1"/>
  <c r="W18" i="10"/>
  <c r="AT18" i="11" s="1"/>
  <c r="V18" i="10"/>
  <c r="M18" i="10"/>
  <c r="H18" i="10"/>
  <c r="AR18" i="10" s="1"/>
  <c r="C18" i="10"/>
  <c r="AG17" i="10"/>
  <c r="AB17" i="10"/>
  <c r="AU17" i="11" s="1"/>
  <c r="W17" i="10"/>
  <c r="V17" i="10"/>
  <c r="M17" i="10"/>
  <c r="H17" i="10"/>
  <c r="AR17" i="10" s="1"/>
  <c r="C17" i="10"/>
  <c r="AG16" i="10"/>
  <c r="AB16" i="10"/>
  <c r="AU16" i="11" s="1"/>
  <c r="W16" i="10"/>
  <c r="V16" i="10"/>
  <c r="M16" i="10"/>
  <c r="H16" i="10"/>
  <c r="AR16" i="10" s="1"/>
  <c r="C16" i="10"/>
  <c r="AG15" i="10"/>
  <c r="AB15" i="10"/>
  <c r="AU15" i="11" s="1"/>
  <c r="W15" i="10"/>
  <c r="V15" i="10"/>
  <c r="M15" i="10"/>
  <c r="H15" i="10"/>
  <c r="AR15" i="10" s="1"/>
  <c r="C15" i="10"/>
  <c r="AG14" i="10"/>
  <c r="AV14" i="11" s="1"/>
  <c r="AB14" i="10"/>
  <c r="AU14" i="11" s="1"/>
  <c r="W14" i="10"/>
  <c r="V14" i="10"/>
  <c r="M14" i="10"/>
  <c r="H14" i="10"/>
  <c r="AR14" i="10" s="1"/>
  <c r="C14" i="10"/>
  <c r="AG13" i="10"/>
  <c r="W13" i="10"/>
  <c r="V13" i="10"/>
  <c r="M13" i="10"/>
  <c r="H13" i="10"/>
  <c r="AR13" i="10" s="1"/>
  <c r="C13" i="10"/>
  <c r="AG12" i="10"/>
  <c r="AV12" i="11" s="1"/>
  <c r="AB12" i="10"/>
  <c r="AU12" i="11" s="1"/>
  <c r="W12" i="10"/>
  <c r="AT12" i="11" s="1"/>
  <c r="V12" i="10"/>
  <c r="M12" i="10"/>
  <c r="H12" i="10"/>
  <c r="AR12" i="10" s="1"/>
  <c r="C12" i="10"/>
  <c r="AG11" i="10"/>
  <c r="AD11" i="10"/>
  <c r="AD22" i="10" s="1"/>
  <c r="AB11" i="10"/>
  <c r="AU11" i="11" s="1"/>
  <c r="W11" i="10"/>
  <c r="V11" i="10"/>
  <c r="M11" i="10"/>
  <c r="H11" i="10"/>
  <c r="AR11" i="10" s="1"/>
  <c r="C11" i="10"/>
  <c r="AG10" i="10"/>
  <c r="AB10" i="10"/>
  <c r="AU10" i="11" s="1"/>
  <c r="W10" i="10"/>
  <c r="V10" i="10"/>
  <c r="M10" i="10"/>
  <c r="H10" i="10"/>
  <c r="AR10" i="10" s="1"/>
  <c r="C10" i="10"/>
  <c r="AG9" i="10"/>
  <c r="AB9" i="10"/>
  <c r="W9" i="10"/>
  <c r="AT9" i="11" s="1"/>
  <c r="V9" i="10"/>
  <c r="V22" i="10" s="1"/>
  <c r="M9" i="10"/>
  <c r="H9" i="10"/>
  <c r="AR9" i="10" s="1"/>
  <c r="C9" i="10"/>
  <c r="AS15" i="10" l="1"/>
  <c r="AV15" i="11"/>
  <c r="AQ17" i="10"/>
  <c r="AT17" i="11"/>
  <c r="AS19" i="10"/>
  <c r="AV19" i="11"/>
  <c r="AQ21" i="10"/>
  <c r="AT21" i="11"/>
  <c r="AQ10" i="10"/>
  <c r="AT10" i="11"/>
  <c r="AV16" i="11"/>
  <c r="AS11" i="10"/>
  <c r="AV11" i="11"/>
  <c r="AQ13" i="10"/>
  <c r="AT13" i="11"/>
  <c r="AT16" i="11"/>
  <c r="AT20" i="11"/>
  <c r="AT14" i="11"/>
  <c r="C22" i="10"/>
  <c r="AB22" i="10"/>
  <c r="AU9" i="11"/>
  <c r="AU22" i="11" s="1"/>
  <c r="AS10" i="10"/>
  <c r="AV10" i="11"/>
  <c r="M22" i="10"/>
  <c r="AG22" i="10"/>
  <c r="AS22" i="10" s="1"/>
  <c r="AV9" i="11"/>
  <c r="AQ11" i="10"/>
  <c r="AT11" i="11"/>
  <c r="AT22" i="11" s="1"/>
  <c r="AS13" i="10"/>
  <c r="AV13" i="11"/>
  <c r="AQ15" i="10"/>
  <c r="AT15" i="11"/>
  <c r="AS17" i="10"/>
  <c r="AV17" i="11"/>
  <c r="AQ19" i="10"/>
  <c r="AT19" i="11"/>
  <c r="AS21" i="10"/>
  <c r="AV21" i="11"/>
  <c r="W22" i="10"/>
  <c r="AP24" i="10"/>
  <c r="AQ9" i="10"/>
  <c r="AS9" i="10"/>
  <c r="AQ12" i="10"/>
  <c r="AS12" i="10"/>
  <c r="AQ14" i="10"/>
  <c r="AS14" i="10"/>
  <c r="AQ16" i="10"/>
  <c r="AS16" i="10"/>
  <c r="AQ18" i="10"/>
  <c r="AS18" i="10"/>
  <c r="AQ20" i="10"/>
  <c r="AS20" i="10"/>
  <c r="H22" i="10"/>
  <c r="AR22" i="10" s="1"/>
  <c r="AD11" i="9"/>
  <c r="AQ22" i="10" l="1"/>
  <c r="AV22" i="11"/>
  <c r="AP22" i="9"/>
  <c r="AO22" i="9"/>
  <c r="AN22" i="9"/>
  <c r="AM22" i="9"/>
  <c r="AL22" i="9"/>
  <c r="AK22" i="9"/>
  <c r="AJ22" i="9"/>
  <c r="AI22" i="9"/>
  <c r="AH22" i="9"/>
  <c r="AF22" i="9"/>
  <c r="AE22" i="9"/>
  <c r="AD22" i="9"/>
  <c r="AC22" i="9"/>
  <c r="AA22" i="9"/>
  <c r="Z22" i="9"/>
  <c r="Y22" i="9"/>
  <c r="X22" i="9"/>
  <c r="U22" i="9"/>
  <c r="T22" i="9"/>
  <c r="S22" i="9"/>
  <c r="R22" i="9"/>
  <c r="Q22" i="9"/>
  <c r="P22" i="9"/>
  <c r="O22" i="9"/>
  <c r="N22" i="9"/>
  <c r="L22" i="9"/>
  <c r="K22" i="9"/>
  <c r="J22" i="9"/>
  <c r="I22" i="9"/>
  <c r="G22" i="9"/>
  <c r="F22" i="9"/>
  <c r="E22" i="9"/>
  <c r="D22" i="9"/>
  <c r="AS21" i="9"/>
  <c r="AG21" i="9"/>
  <c r="AV21" i="10" s="1"/>
  <c r="AB21" i="9"/>
  <c r="AU21" i="10" s="1"/>
  <c r="W21" i="9"/>
  <c r="AT21" i="10" s="1"/>
  <c r="V21" i="9"/>
  <c r="M21" i="9"/>
  <c r="H21" i="9"/>
  <c r="AR21" i="9" s="1"/>
  <c r="C21" i="9"/>
  <c r="AG20" i="9"/>
  <c r="AB20" i="9"/>
  <c r="AU20" i="10" s="1"/>
  <c r="W20" i="9"/>
  <c r="V20" i="9"/>
  <c r="M20" i="9"/>
  <c r="H20" i="9"/>
  <c r="AR20" i="9" s="1"/>
  <c r="C20" i="9"/>
  <c r="AG19" i="9"/>
  <c r="AV19" i="10" s="1"/>
  <c r="AB19" i="9"/>
  <c r="AU19" i="10" s="1"/>
  <c r="W19" i="9"/>
  <c r="AT19" i="10" s="1"/>
  <c r="V19" i="9"/>
  <c r="M19" i="9"/>
  <c r="H19" i="9"/>
  <c r="AR19" i="9" s="1"/>
  <c r="C19" i="9"/>
  <c r="AG18" i="9"/>
  <c r="AB18" i="9"/>
  <c r="AU18" i="10" s="1"/>
  <c r="W18" i="9"/>
  <c r="V18" i="9"/>
  <c r="M18" i="9"/>
  <c r="H18" i="9"/>
  <c r="AR18" i="9" s="1"/>
  <c r="C18" i="9"/>
  <c r="AQ17" i="9"/>
  <c r="AG17" i="9"/>
  <c r="AV17" i="10" s="1"/>
  <c r="AB17" i="9"/>
  <c r="W17" i="9"/>
  <c r="AT17" i="10" s="1"/>
  <c r="V17" i="9"/>
  <c r="M17" i="9"/>
  <c r="H17" i="9"/>
  <c r="AR17" i="9" s="1"/>
  <c r="C17" i="9"/>
  <c r="AR16" i="9"/>
  <c r="AG16" i="9"/>
  <c r="AB16" i="9"/>
  <c r="AU16" i="10" s="1"/>
  <c r="W16" i="9"/>
  <c r="V16" i="9"/>
  <c r="M16" i="9"/>
  <c r="H16" i="9"/>
  <c r="C16" i="9"/>
  <c r="AS15" i="9"/>
  <c r="AQ15" i="9"/>
  <c r="AG15" i="9"/>
  <c r="AV15" i="10" s="1"/>
  <c r="AB15" i="9"/>
  <c r="AU15" i="10" s="1"/>
  <c r="W15" i="9"/>
  <c r="AT15" i="10" s="1"/>
  <c r="V15" i="9"/>
  <c r="M15" i="9"/>
  <c r="H15" i="9"/>
  <c r="AR15" i="9" s="1"/>
  <c r="C15" i="9"/>
  <c r="AR14" i="9"/>
  <c r="AG14" i="9"/>
  <c r="AB14" i="9"/>
  <c r="AU14" i="10" s="1"/>
  <c r="W14" i="9"/>
  <c r="V14" i="9"/>
  <c r="M14" i="9"/>
  <c r="H14" i="9"/>
  <c r="C14" i="9"/>
  <c r="AQ13" i="9"/>
  <c r="AG13" i="9"/>
  <c r="AB13" i="9"/>
  <c r="AU13" i="10" s="1"/>
  <c r="W13" i="9"/>
  <c r="V13" i="9"/>
  <c r="M13" i="9"/>
  <c r="H13" i="9"/>
  <c r="AR13" i="9" s="1"/>
  <c r="C13" i="9"/>
  <c r="AR12" i="9"/>
  <c r="AG12" i="9"/>
  <c r="AB12" i="9"/>
  <c r="AU12" i="10" s="1"/>
  <c r="W12" i="9"/>
  <c r="V12" i="9"/>
  <c r="M12" i="9"/>
  <c r="H12" i="9"/>
  <c r="C12" i="9"/>
  <c r="AS11" i="9"/>
  <c r="AG11" i="9"/>
  <c r="AV11" i="10" s="1"/>
  <c r="AB11" i="9"/>
  <c r="W11" i="9"/>
  <c r="AT11" i="10" s="1"/>
  <c r="V11" i="9"/>
  <c r="M11" i="9"/>
  <c r="H11" i="9"/>
  <c r="C11" i="9"/>
  <c r="AG10" i="9"/>
  <c r="AB10" i="9"/>
  <c r="AU10" i="10" s="1"/>
  <c r="W10" i="9"/>
  <c r="AT10" i="10" s="1"/>
  <c r="V10" i="9"/>
  <c r="M10" i="9"/>
  <c r="H10" i="9"/>
  <c r="AR10" i="9" s="1"/>
  <c r="C10" i="9"/>
  <c r="C22" i="9" s="1"/>
  <c r="AG9" i="9"/>
  <c r="AB9" i="9"/>
  <c r="AU9" i="10" s="1"/>
  <c r="W9" i="9"/>
  <c r="V9" i="9"/>
  <c r="V22" i="9" s="1"/>
  <c r="M9" i="9"/>
  <c r="H9" i="9"/>
  <c r="C9" i="9"/>
  <c r="AQ20" i="9" l="1"/>
  <c r="AT20" i="10"/>
  <c r="AS18" i="9"/>
  <c r="AV18" i="10"/>
  <c r="AT21" i="9"/>
  <c r="AS16" i="9"/>
  <c r="AV16" i="10"/>
  <c r="AQ12" i="9"/>
  <c r="AT12" i="10"/>
  <c r="AQ14" i="9"/>
  <c r="AT14" i="10"/>
  <c r="AS10" i="9"/>
  <c r="AV10" i="10"/>
  <c r="AQ16" i="9"/>
  <c r="AT16" i="10"/>
  <c r="AS17" i="9"/>
  <c r="AQ19" i="9"/>
  <c r="AS20" i="9"/>
  <c r="AV20" i="10"/>
  <c r="AU19" i="9"/>
  <c r="AV10" i="9"/>
  <c r="AT9" i="10"/>
  <c r="AU11" i="10"/>
  <c r="AU22" i="10" s="1"/>
  <c r="AT13" i="10"/>
  <c r="H22" i="9"/>
  <c r="M22" i="9"/>
  <c r="AS9" i="9"/>
  <c r="AV9" i="10"/>
  <c r="AQ11" i="9"/>
  <c r="AS12" i="9"/>
  <c r="AV12" i="10"/>
  <c r="AV13" i="10"/>
  <c r="AS14" i="9"/>
  <c r="AV14" i="10"/>
  <c r="AU17" i="10"/>
  <c r="AQ18" i="9"/>
  <c r="AT18" i="10"/>
  <c r="AS19" i="9"/>
  <c r="AQ21" i="9"/>
  <c r="AV21" i="9"/>
  <c r="AT16" i="9"/>
  <c r="AR11" i="9"/>
  <c r="AB22" i="9"/>
  <c r="AR22" i="9" s="1"/>
  <c r="AT12" i="9"/>
  <c r="AQ9" i="9"/>
  <c r="W22" i="9"/>
  <c r="AQ22" i="9" s="1"/>
  <c r="AP24" i="9"/>
  <c r="AS13" i="9"/>
  <c r="AG22" i="9"/>
  <c r="AR9" i="9"/>
  <c r="AQ10" i="9"/>
  <c r="AO22" i="8"/>
  <c r="AN22" i="8"/>
  <c r="AM22" i="8"/>
  <c r="AL22" i="8"/>
  <c r="AK22" i="8"/>
  <c r="AJ22" i="8"/>
  <c r="AI22" i="8"/>
  <c r="AH22" i="8"/>
  <c r="AF22" i="8"/>
  <c r="AE22" i="8"/>
  <c r="AD22" i="8"/>
  <c r="AC22" i="8"/>
  <c r="AA22" i="8"/>
  <c r="Y22" i="8"/>
  <c r="X22" i="8"/>
  <c r="U22" i="8"/>
  <c r="T22" i="8"/>
  <c r="S22" i="8"/>
  <c r="R22" i="8"/>
  <c r="Q22" i="8"/>
  <c r="P22" i="8"/>
  <c r="O22" i="8"/>
  <c r="N22" i="8"/>
  <c r="L22" i="8"/>
  <c r="K22" i="8"/>
  <c r="J22" i="8"/>
  <c r="I22" i="8"/>
  <c r="G22" i="8"/>
  <c r="F22" i="8"/>
  <c r="E22" i="8"/>
  <c r="D22" i="8"/>
  <c r="AQ21" i="8"/>
  <c r="AG21" i="8"/>
  <c r="AB21" i="8"/>
  <c r="AU21" i="9" s="1"/>
  <c r="W21" i="8"/>
  <c r="V21" i="8"/>
  <c r="M21" i="8"/>
  <c r="AS21" i="8" s="1"/>
  <c r="H21" i="8"/>
  <c r="AR21" i="8" s="1"/>
  <c r="C21" i="8"/>
  <c r="AR20" i="8"/>
  <c r="AG20" i="8"/>
  <c r="AV20" i="9" s="1"/>
  <c r="AB20" i="8"/>
  <c r="AU20" i="9" s="1"/>
  <c r="W20" i="8"/>
  <c r="V20" i="8"/>
  <c r="M20" i="8"/>
  <c r="H20" i="8"/>
  <c r="C20" i="8"/>
  <c r="AS19" i="8"/>
  <c r="AG19" i="8"/>
  <c r="AV19" i="9" s="1"/>
  <c r="AB19" i="8"/>
  <c r="W19" i="8"/>
  <c r="AQ19" i="8" s="1"/>
  <c r="V19" i="8"/>
  <c r="M19" i="8"/>
  <c r="H19" i="8"/>
  <c r="AR19" i="8" s="1"/>
  <c r="C19" i="8"/>
  <c r="AR18" i="8"/>
  <c r="AG18" i="8"/>
  <c r="AB18" i="8"/>
  <c r="AU18" i="9" s="1"/>
  <c r="W18" i="8"/>
  <c r="V18" i="8"/>
  <c r="M18" i="8"/>
  <c r="H18" i="8"/>
  <c r="C18" i="8"/>
  <c r="AS17" i="8"/>
  <c r="AG17" i="8"/>
  <c r="AV17" i="9" s="1"/>
  <c r="AB17" i="8"/>
  <c r="AU17" i="9" s="1"/>
  <c r="W17" i="8"/>
  <c r="AT17" i="9" s="1"/>
  <c r="V17" i="8"/>
  <c r="M17" i="8"/>
  <c r="H17" i="8"/>
  <c r="AR17" i="8" s="1"/>
  <c r="C17" i="8"/>
  <c r="AG16" i="8"/>
  <c r="AB16" i="8"/>
  <c r="AU16" i="9" s="1"/>
  <c r="W16" i="8"/>
  <c r="V16" i="8"/>
  <c r="M16" i="8"/>
  <c r="H16" i="8"/>
  <c r="AR16" i="8" s="1"/>
  <c r="C16" i="8"/>
  <c r="AG15" i="8"/>
  <c r="AV15" i="9" s="1"/>
  <c r="AB15" i="8"/>
  <c r="AU15" i="9" s="1"/>
  <c r="W15" i="8"/>
  <c r="AT15" i="9" s="1"/>
  <c r="V15" i="8"/>
  <c r="M15" i="8"/>
  <c r="H15" i="8"/>
  <c r="AR15" i="8" s="1"/>
  <c r="C15" i="8"/>
  <c r="AG14" i="8"/>
  <c r="AS14" i="8" s="1"/>
  <c r="AB14" i="8"/>
  <c r="AU14" i="9" s="1"/>
  <c r="W14" i="8"/>
  <c r="AT14" i="9" s="1"/>
  <c r="V14" i="8"/>
  <c r="M14" i="8"/>
  <c r="H14" i="8"/>
  <c r="AR14" i="8" s="1"/>
  <c r="C14" i="8"/>
  <c r="AQ13" i="8"/>
  <c r="AG13" i="8"/>
  <c r="AV13" i="9" s="1"/>
  <c r="AB13" i="8"/>
  <c r="AU13" i="9" s="1"/>
  <c r="W13" i="8"/>
  <c r="AT13" i="9" s="1"/>
  <c r="V13" i="8"/>
  <c r="M13" i="8"/>
  <c r="H13" i="8"/>
  <c r="AR13" i="8" s="1"/>
  <c r="C13" i="8"/>
  <c r="AR12" i="8"/>
  <c r="AG12" i="8"/>
  <c r="AV12" i="9" s="1"/>
  <c r="AB12" i="8"/>
  <c r="AU12" i="9" s="1"/>
  <c r="W12" i="8"/>
  <c r="V12" i="8"/>
  <c r="M12" i="8"/>
  <c r="H12" i="8"/>
  <c r="C12" i="8"/>
  <c r="AS11" i="8"/>
  <c r="AG11" i="8"/>
  <c r="AV11" i="9" s="1"/>
  <c r="AB11" i="8"/>
  <c r="W11" i="8"/>
  <c r="V11" i="8"/>
  <c r="M11" i="8"/>
  <c r="H11" i="8"/>
  <c r="AR11" i="8" s="1"/>
  <c r="C11" i="8"/>
  <c r="AP22" i="8"/>
  <c r="AG10" i="8"/>
  <c r="AB10" i="8"/>
  <c r="AU10" i="9" s="1"/>
  <c r="Z22" i="8"/>
  <c r="V10" i="8"/>
  <c r="M10" i="8"/>
  <c r="H10" i="8"/>
  <c r="AR10" i="8" s="1"/>
  <c r="C10" i="8"/>
  <c r="AR9" i="8"/>
  <c r="AG9" i="8"/>
  <c r="AB9" i="8"/>
  <c r="W9" i="8"/>
  <c r="AQ9" i="8" s="1"/>
  <c r="V9" i="8"/>
  <c r="M9" i="8"/>
  <c r="H9" i="8"/>
  <c r="C9" i="8"/>
  <c r="C22" i="8" s="1"/>
  <c r="AT11" i="9" l="1"/>
  <c r="H22" i="8"/>
  <c r="AR22" i="8" s="1"/>
  <c r="AB22" i="8"/>
  <c r="AQ12" i="8"/>
  <c r="AS13" i="8"/>
  <c r="AQ15" i="8"/>
  <c r="AS16" i="8"/>
  <c r="AQ20" i="8"/>
  <c r="AU13" i="8"/>
  <c r="AU11" i="9"/>
  <c r="AT20" i="9"/>
  <c r="AQ18" i="8"/>
  <c r="M22" i="8"/>
  <c r="AS9" i="8"/>
  <c r="AS10" i="8"/>
  <c r="AQ14" i="8"/>
  <c r="AS15" i="8"/>
  <c r="AQ17" i="8"/>
  <c r="AS18" i="8"/>
  <c r="AV18" i="9"/>
  <c r="AV14" i="8"/>
  <c r="AT19" i="9"/>
  <c r="AV22" i="10"/>
  <c r="AT22" i="10"/>
  <c r="AU9" i="9"/>
  <c r="AU22" i="9" s="1"/>
  <c r="AV16" i="9"/>
  <c r="V22" i="8"/>
  <c r="AP24" i="8" s="1"/>
  <c r="AQ11" i="8"/>
  <c r="AS12" i="8"/>
  <c r="AQ16" i="8"/>
  <c r="AS20" i="8"/>
  <c r="AU21" i="8"/>
  <c r="AV15" i="8"/>
  <c r="AV9" i="9"/>
  <c r="AV14" i="9"/>
  <c r="AV22" i="9" s="1"/>
  <c r="AT9" i="9"/>
  <c r="AT18" i="9"/>
  <c r="AS22" i="9"/>
  <c r="AV9" i="8"/>
  <c r="AG22" i="8"/>
  <c r="W10" i="8"/>
  <c r="AT10" i="9" s="1"/>
  <c r="AP10" i="7"/>
  <c r="AO22" i="7"/>
  <c r="AN22" i="7"/>
  <c r="AL22" i="7"/>
  <c r="AK22" i="7"/>
  <c r="AJ22" i="7"/>
  <c r="AI22" i="7"/>
  <c r="AH22" i="7"/>
  <c r="AF22" i="7"/>
  <c r="AE22" i="7"/>
  <c r="AD22" i="7"/>
  <c r="AC22" i="7"/>
  <c r="AA22" i="7"/>
  <c r="Y22" i="7"/>
  <c r="X22" i="7"/>
  <c r="U22" i="7"/>
  <c r="T22" i="7"/>
  <c r="S22" i="7"/>
  <c r="R22" i="7"/>
  <c r="Q22" i="7"/>
  <c r="P22" i="7"/>
  <c r="O22" i="7"/>
  <c r="N22" i="7"/>
  <c r="L22" i="7"/>
  <c r="K22" i="7"/>
  <c r="J22" i="7"/>
  <c r="I22" i="7"/>
  <c r="G22" i="7"/>
  <c r="F22" i="7"/>
  <c r="E22" i="7"/>
  <c r="D22" i="7"/>
  <c r="AG21" i="7"/>
  <c r="AV21" i="8" s="1"/>
  <c r="AB21" i="7"/>
  <c r="W21" i="7"/>
  <c r="AT21" i="8" s="1"/>
  <c r="V21" i="7"/>
  <c r="M21" i="7"/>
  <c r="H21" i="7"/>
  <c r="AR21" i="7" s="1"/>
  <c r="C21" i="7"/>
  <c r="AG20" i="7"/>
  <c r="AB20" i="7"/>
  <c r="AU20" i="8" s="1"/>
  <c r="W20" i="7"/>
  <c r="V20" i="7"/>
  <c r="M20" i="7"/>
  <c r="H20" i="7"/>
  <c r="AR20" i="7" s="1"/>
  <c r="C20" i="7"/>
  <c r="AG19" i="7"/>
  <c r="AB19" i="7"/>
  <c r="AU19" i="8" s="1"/>
  <c r="W19" i="7"/>
  <c r="AT19" i="8" s="1"/>
  <c r="V19" i="7"/>
  <c r="M19" i="7"/>
  <c r="H19" i="7"/>
  <c r="AR19" i="7" s="1"/>
  <c r="C19" i="7"/>
  <c r="AG18" i="7"/>
  <c r="AB18" i="7"/>
  <c r="AU18" i="8" s="1"/>
  <c r="W18" i="7"/>
  <c r="V18" i="7"/>
  <c r="M18" i="7"/>
  <c r="H18" i="7"/>
  <c r="AR18" i="7" s="1"/>
  <c r="C18" i="7"/>
  <c r="AG17" i="7"/>
  <c r="AB17" i="7"/>
  <c r="W17" i="7"/>
  <c r="V17" i="7"/>
  <c r="M17" i="7"/>
  <c r="H17" i="7"/>
  <c r="AR17" i="7" s="1"/>
  <c r="C17" i="7"/>
  <c r="AG16" i="7"/>
  <c r="AB16" i="7"/>
  <c r="AU16" i="8" s="1"/>
  <c r="W16" i="7"/>
  <c r="V16" i="7"/>
  <c r="M16" i="7"/>
  <c r="H16" i="7"/>
  <c r="AR16" i="7" s="1"/>
  <c r="C16" i="7"/>
  <c r="AG15" i="7"/>
  <c r="AB15" i="7"/>
  <c r="AU15" i="8" s="1"/>
  <c r="W15" i="7"/>
  <c r="AT15" i="8" s="1"/>
  <c r="V15" i="7"/>
  <c r="M15" i="7"/>
  <c r="H15" i="7"/>
  <c r="AR15" i="7" s="1"/>
  <c r="C15" i="7"/>
  <c r="AG14" i="7"/>
  <c r="AB14" i="7"/>
  <c r="AU14" i="8" s="1"/>
  <c r="W14" i="7"/>
  <c r="AQ14" i="7" s="1"/>
  <c r="V14" i="7"/>
  <c r="M14" i="7"/>
  <c r="H14" i="7"/>
  <c r="AR14" i="7" s="1"/>
  <c r="C14" i="7"/>
  <c r="AG13" i="7"/>
  <c r="AB13" i="7"/>
  <c r="W13" i="7"/>
  <c r="V13" i="7"/>
  <c r="M13" i="7"/>
  <c r="H13" i="7"/>
  <c r="AR13" i="7" s="1"/>
  <c r="C13" i="7"/>
  <c r="AG12" i="7"/>
  <c r="AB12" i="7"/>
  <c r="AU12" i="8" s="1"/>
  <c r="W12" i="7"/>
  <c r="V12" i="7"/>
  <c r="M12" i="7"/>
  <c r="H12" i="7"/>
  <c r="AR12" i="7" s="1"/>
  <c r="C12" i="7"/>
  <c r="AG11" i="7"/>
  <c r="AB11" i="7"/>
  <c r="AU11" i="8" s="1"/>
  <c r="W11" i="7"/>
  <c r="V11" i="7"/>
  <c r="M11" i="7"/>
  <c r="H11" i="7"/>
  <c r="AR11" i="7" s="1"/>
  <c r="C11" i="7"/>
  <c r="AM10" i="7"/>
  <c r="AM22" i="7" s="1"/>
  <c r="AG10" i="7"/>
  <c r="AB10" i="7"/>
  <c r="AU10" i="8" s="1"/>
  <c r="Z10" i="7"/>
  <c r="Z22" i="7" s="1"/>
  <c r="V10" i="7"/>
  <c r="M10" i="7"/>
  <c r="H10" i="7"/>
  <c r="AR10" i="7" s="1"/>
  <c r="C10" i="7"/>
  <c r="AG9" i="7"/>
  <c r="AB9" i="7"/>
  <c r="AU9" i="8" s="1"/>
  <c r="W9" i="7"/>
  <c r="AT9" i="8" s="1"/>
  <c r="V9" i="7"/>
  <c r="M9" i="7"/>
  <c r="H9" i="7"/>
  <c r="C9" i="7"/>
  <c r="C22" i="7" s="1"/>
  <c r="AS12" i="7" l="1"/>
  <c r="AS16" i="7"/>
  <c r="AV16" i="8"/>
  <c r="AV20" i="8"/>
  <c r="H22" i="7"/>
  <c r="AR22" i="7" s="1"/>
  <c r="AS11" i="7"/>
  <c r="AQ13" i="7"/>
  <c r="AS15" i="7"/>
  <c r="AQ17" i="7"/>
  <c r="AS19" i="7"/>
  <c r="AV19" i="8"/>
  <c r="AV10" i="8"/>
  <c r="AT17" i="8"/>
  <c r="AU17" i="8"/>
  <c r="AS20" i="7"/>
  <c r="AB22" i="7"/>
  <c r="M22" i="7"/>
  <c r="AQ12" i="7"/>
  <c r="AS14" i="7"/>
  <c r="AQ16" i="7"/>
  <c r="AS18" i="7"/>
  <c r="AQ20" i="7"/>
  <c r="AT12" i="8"/>
  <c r="AT14" i="8"/>
  <c r="AV12" i="8"/>
  <c r="AV18" i="8"/>
  <c r="AQ18" i="7"/>
  <c r="AS10" i="7"/>
  <c r="AG22" i="7"/>
  <c r="V22" i="7"/>
  <c r="AQ11" i="7"/>
  <c r="AS13" i="7"/>
  <c r="AV13" i="8"/>
  <c r="AQ15" i="7"/>
  <c r="AS17" i="7"/>
  <c r="AQ19" i="7"/>
  <c r="AT18" i="8"/>
  <c r="AT22" i="9"/>
  <c r="AT20" i="8"/>
  <c r="AT13" i="8"/>
  <c r="AV11" i="8"/>
  <c r="AV17" i="8"/>
  <c r="AU22" i="8"/>
  <c r="AT16" i="8"/>
  <c r="AT11" i="8"/>
  <c r="W22" i="8"/>
  <c r="AS22" i="8"/>
  <c r="AV22" i="8"/>
  <c r="AQ22" i="8"/>
  <c r="AQ10" i="8"/>
  <c r="AS22" i="7"/>
  <c r="AR9" i="7"/>
  <c r="AP22" i="7"/>
  <c r="AQ9" i="7"/>
  <c r="AS9" i="7"/>
  <c r="W10" i="7"/>
  <c r="AQ21" i="7"/>
  <c r="AS21" i="7"/>
  <c r="AT10" i="8" l="1"/>
  <c r="AT22" i="8"/>
  <c r="AQ10" i="7"/>
  <c r="W22" i="7"/>
  <c r="AM10" i="6"/>
  <c r="Z10" i="6"/>
  <c r="AQ22" i="7" l="1"/>
  <c r="AV21" i="6"/>
  <c r="AO22" i="6"/>
  <c r="AN22" i="6"/>
  <c r="AM22" i="6"/>
  <c r="AL22" i="6"/>
  <c r="AK22" i="6"/>
  <c r="AJ22" i="6"/>
  <c r="AI22" i="6"/>
  <c r="AH22" i="6"/>
  <c r="AF22" i="6"/>
  <c r="AE22" i="6"/>
  <c r="AD22" i="6"/>
  <c r="AC22" i="6"/>
  <c r="AA22" i="6"/>
  <c r="Z22" i="6"/>
  <c r="Y22" i="6"/>
  <c r="X22" i="6"/>
  <c r="U22" i="6"/>
  <c r="T22" i="6"/>
  <c r="S22" i="6"/>
  <c r="R22" i="6"/>
  <c r="Q22" i="6"/>
  <c r="P22" i="6"/>
  <c r="O22" i="6"/>
  <c r="N22" i="6"/>
  <c r="L22" i="6"/>
  <c r="K22" i="6"/>
  <c r="J22" i="6"/>
  <c r="I22" i="6"/>
  <c r="G22" i="6"/>
  <c r="F22" i="6"/>
  <c r="E22" i="6"/>
  <c r="D22" i="6"/>
  <c r="AP21" i="6"/>
  <c r="AG21" i="6"/>
  <c r="AV21" i="7" s="1"/>
  <c r="AB21" i="6"/>
  <c r="AU21" i="7" s="1"/>
  <c r="W21" i="6"/>
  <c r="AT21" i="7" s="1"/>
  <c r="V21" i="6"/>
  <c r="M21" i="6"/>
  <c r="H21" i="6"/>
  <c r="AR21" i="6" s="1"/>
  <c r="C21" i="6"/>
  <c r="AP20" i="6"/>
  <c r="AG20" i="6"/>
  <c r="AV20" i="6" s="1"/>
  <c r="AB20" i="6"/>
  <c r="AU20" i="7" s="1"/>
  <c r="W20" i="6"/>
  <c r="V20" i="6"/>
  <c r="M20" i="6"/>
  <c r="H20" i="6"/>
  <c r="AR20" i="6" s="1"/>
  <c r="C20" i="6"/>
  <c r="AP19" i="6"/>
  <c r="AG19" i="6"/>
  <c r="AB19" i="6"/>
  <c r="AU19" i="7" s="1"/>
  <c r="W19" i="6"/>
  <c r="V19" i="6"/>
  <c r="M19" i="6"/>
  <c r="H19" i="6"/>
  <c r="AR19" i="6" s="1"/>
  <c r="C19" i="6"/>
  <c r="AP18" i="6"/>
  <c r="AG18" i="6"/>
  <c r="AB18" i="6"/>
  <c r="AU18" i="7" s="1"/>
  <c r="W18" i="6"/>
  <c r="V18" i="6"/>
  <c r="M18" i="6"/>
  <c r="H18" i="6"/>
  <c r="AR18" i="6" s="1"/>
  <c r="C18" i="6"/>
  <c r="AP17" i="6"/>
  <c r="AG17" i="6"/>
  <c r="AB17" i="6"/>
  <c r="AU17" i="7" s="1"/>
  <c r="W17" i="6"/>
  <c r="V17" i="6"/>
  <c r="M17" i="6"/>
  <c r="H17" i="6"/>
  <c r="AR17" i="6" s="1"/>
  <c r="C17" i="6"/>
  <c r="AP16" i="6"/>
  <c r="AG16" i="6"/>
  <c r="AV16" i="6" s="1"/>
  <c r="AB16" i="6"/>
  <c r="AU16" i="7" s="1"/>
  <c r="W16" i="6"/>
  <c r="V16" i="6"/>
  <c r="M16" i="6"/>
  <c r="H16" i="6"/>
  <c r="AR16" i="6" s="1"/>
  <c r="C16" i="6"/>
  <c r="AP15" i="6"/>
  <c r="AG15" i="6"/>
  <c r="AB15" i="6"/>
  <c r="AU15" i="7" s="1"/>
  <c r="W15" i="6"/>
  <c r="V15" i="6"/>
  <c r="M15" i="6"/>
  <c r="H15" i="6"/>
  <c r="AR15" i="6" s="1"/>
  <c r="C15" i="6"/>
  <c r="AP14" i="6"/>
  <c r="AG14" i="6"/>
  <c r="AB14" i="6"/>
  <c r="AU14" i="7" s="1"/>
  <c r="W14" i="6"/>
  <c r="V14" i="6"/>
  <c r="M14" i="6"/>
  <c r="H14" i="6"/>
  <c r="AR14" i="6" s="1"/>
  <c r="C14" i="6"/>
  <c r="AP13" i="6"/>
  <c r="AG13" i="6"/>
  <c r="AB13" i="6"/>
  <c r="AU13" i="7" s="1"/>
  <c r="W13" i="6"/>
  <c r="V13" i="6"/>
  <c r="M13" i="6"/>
  <c r="H13" i="6"/>
  <c r="AR13" i="6" s="1"/>
  <c r="C13" i="6"/>
  <c r="AP12" i="6"/>
  <c r="AG12" i="6"/>
  <c r="AV12" i="6" s="1"/>
  <c r="AB12" i="6"/>
  <c r="AU12" i="7" s="1"/>
  <c r="W12" i="6"/>
  <c r="V12" i="6"/>
  <c r="M12" i="6"/>
  <c r="H12" i="6"/>
  <c r="AR12" i="6" s="1"/>
  <c r="C12" i="6"/>
  <c r="AP11" i="6"/>
  <c r="AG11" i="6"/>
  <c r="AB11" i="6"/>
  <c r="AU11" i="7" s="1"/>
  <c r="W11" i="6"/>
  <c r="V11" i="6"/>
  <c r="M11" i="6"/>
  <c r="H11" i="6"/>
  <c r="AR11" i="6" s="1"/>
  <c r="C11" i="6"/>
  <c r="AP10" i="6"/>
  <c r="AG10" i="6"/>
  <c r="AB10" i="6"/>
  <c r="AU10" i="7" s="1"/>
  <c r="W10" i="6"/>
  <c r="V10" i="6"/>
  <c r="M10" i="6"/>
  <c r="H10" i="6"/>
  <c r="AR10" i="6" s="1"/>
  <c r="C10" i="6"/>
  <c r="AP9" i="6"/>
  <c r="AP22" i="6" s="1"/>
  <c r="AG9" i="6"/>
  <c r="AB9" i="6"/>
  <c r="W9" i="6"/>
  <c r="AT9" i="7" s="1"/>
  <c r="V9" i="6"/>
  <c r="V22" i="6" s="1"/>
  <c r="M9" i="6"/>
  <c r="M22" i="6" s="1"/>
  <c r="H9" i="6"/>
  <c r="H22" i="6" s="1"/>
  <c r="C9" i="6"/>
  <c r="C22" i="6" s="1"/>
  <c r="AP10" i="5"/>
  <c r="AP11" i="5"/>
  <c r="AP12" i="5"/>
  <c r="AP13" i="5"/>
  <c r="AP14" i="5"/>
  <c r="AP15" i="5"/>
  <c r="AP16" i="5"/>
  <c r="AP17" i="5"/>
  <c r="AP18" i="5"/>
  <c r="AP19" i="5"/>
  <c r="AP20" i="5"/>
  <c r="AP21" i="5"/>
  <c r="AP9" i="5"/>
  <c r="AN22" i="5"/>
  <c r="AM22" i="5"/>
  <c r="AL22" i="5"/>
  <c r="AK22" i="5"/>
  <c r="AJ22" i="5"/>
  <c r="AI22" i="5"/>
  <c r="AH22" i="5"/>
  <c r="AF22" i="5"/>
  <c r="AE22" i="5"/>
  <c r="AD22" i="5"/>
  <c r="AC22" i="5"/>
  <c r="AA22" i="5"/>
  <c r="Z22" i="5"/>
  <c r="Y22" i="5"/>
  <c r="X22" i="5"/>
  <c r="U22" i="5"/>
  <c r="T22" i="5"/>
  <c r="S22" i="5"/>
  <c r="R22" i="5"/>
  <c r="Q22" i="5"/>
  <c r="P22" i="5"/>
  <c r="O22" i="5"/>
  <c r="N22" i="5"/>
  <c r="L22" i="5"/>
  <c r="K22" i="5"/>
  <c r="J22" i="5"/>
  <c r="I22" i="5"/>
  <c r="G22" i="5"/>
  <c r="F22" i="5"/>
  <c r="E22" i="5"/>
  <c r="D22" i="5"/>
  <c r="AG21" i="5"/>
  <c r="AV21" i="5" s="1"/>
  <c r="AB21" i="5"/>
  <c r="AU21" i="5" s="1"/>
  <c r="W21" i="5"/>
  <c r="AT21" i="5" s="1"/>
  <c r="V21" i="5"/>
  <c r="M21" i="5"/>
  <c r="AS21" i="5" s="1"/>
  <c r="H21" i="5"/>
  <c r="AR21" i="5" s="1"/>
  <c r="C21" i="5"/>
  <c r="AG20" i="5"/>
  <c r="AB20" i="5"/>
  <c r="AU20" i="5" s="1"/>
  <c r="W20" i="5"/>
  <c r="V20" i="5"/>
  <c r="M20" i="5"/>
  <c r="H20" i="5"/>
  <c r="AR20" i="5" s="1"/>
  <c r="C20" i="5"/>
  <c r="AQ19" i="5"/>
  <c r="AG19" i="5"/>
  <c r="AV19" i="5" s="1"/>
  <c r="AB19" i="5"/>
  <c r="AU19" i="5" s="1"/>
  <c r="W19" i="5"/>
  <c r="AT19" i="5" s="1"/>
  <c r="V19" i="5"/>
  <c r="M19" i="5"/>
  <c r="H19" i="5"/>
  <c r="AR19" i="5" s="1"/>
  <c r="C19" i="5"/>
  <c r="AR18" i="5"/>
  <c r="AG18" i="5"/>
  <c r="AB18" i="5"/>
  <c r="AU18" i="5" s="1"/>
  <c r="W18" i="5"/>
  <c r="V18" i="5"/>
  <c r="M18" i="5"/>
  <c r="H18" i="5"/>
  <c r="C18" i="5"/>
  <c r="AS17" i="5"/>
  <c r="AQ17" i="5"/>
  <c r="AG17" i="5"/>
  <c r="AV17" i="5" s="1"/>
  <c r="AB17" i="5"/>
  <c r="AU17" i="5" s="1"/>
  <c r="W17" i="5"/>
  <c r="AT17" i="5" s="1"/>
  <c r="V17" i="5"/>
  <c r="M17" i="5"/>
  <c r="H17" i="5"/>
  <c r="AR17" i="5" s="1"/>
  <c r="C17" i="5"/>
  <c r="AR16" i="5"/>
  <c r="AG16" i="5"/>
  <c r="AB16" i="5"/>
  <c r="AU16" i="5" s="1"/>
  <c r="W16" i="5"/>
  <c r="AQ16" i="5" s="1"/>
  <c r="V16" i="5"/>
  <c r="M16" i="5"/>
  <c r="H16" i="5"/>
  <c r="C16" i="5"/>
  <c r="AS15" i="5"/>
  <c r="AG15" i="5"/>
  <c r="AV15" i="5" s="1"/>
  <c r="AB15" i="5"/>
  <c r="AU15" i="5" s="1"/>
  <c r="W15" i="5"/>
  <c r="AT15" i="5" s="1"/>
  <c r="V15" i="5"/>
  <c r="M15" i="5"/>
  <c r="H15" i="5"/>
  <c r="AR15" i="5" s="1"/>
  <c r="C15" i="5"/>
  <c r="AG14" i="5"/>
  <c r="AB14" i="5"/>
  <c r="AU14" i="5" s="1"/>
  <c r="W14" i="5"/>
  <c r="V14" i="5"/>
  <c r="M14" i="5"/>
  <c r="H14" i="5"/>
  <c r="AR14" i="5" s="1"/>
  <c r="C14" i="5"/>
  <c r="AG13" i="5"/>
  <c r="AV13" i="5" s="1"/>
  <c r="AB13" i="5"/>
  <c r="AU13" i="5" s="1"/>
  <c r="W13" i="5"/>
  <c r="AT13" i="5" s="1"/>
  <c r="V13" i="5"/>
  <c r="M13" i="5"/>
  <c r="H13" i="5"/>
  <c r="AR13" i="5" s="1"/>
  <c r="C13" i="5"/>
  <c r="AG12" i="5"/>
  <c r="AB12" i="5"/>
  <c r="AU12" i="5" s="1"/>
  <c r="W12" i="5"/>
  <c r="V12" i="5"/>
  <c r="M12" i="5"/>
  <c r="H12" i="5"/>
  <c r="AR12" i="5" s="1"/>
  <c r="C12" i="5"/>
  <c r="AG11" i="5"/>
  <c r="AV11" i="5" s="1"/>
  <c r="AB11" i="5"/>
  <c r="AU11" i="5" s="1"/>
  <c r="W11" i="5"/>
  <c r="AT11" i="5" s="1"/>
  <c r="V11" i="5"/>
  <c r="M11" i="5"/>
  <c r="H11" i="5"/>
  <c r="AR11" i="5" s="1"/>
  <c r="C11" i="5"/>
  <c r="AG10" i="5"/>
  <c r="AB10" i="5"/>
  <c r="AU10" i="5" s="1"/>
  <c r="W10" i="5"/>
  <c r="V10" i="5"/>
  <c r="M10" i="5"/>
  <c r="H10" i="5"/>
  <c r="AR10" i="5" s="1"/>
  <c r="C10" i="5"/>
  <c r="AB9" i="5"/>
  <c r="W9" i="5"/>
  <c r="AT9" i="5" s="1"/>
  <c r="V9" i="5"/>
  <c r="M9" i="5"/>
  <c r="H9" i="5"/>
  <c r="C9" i="5"/>
  <c r="C22" i="5" s="1"/>
  <c r="AS18" i="5" l="1"/>
  <c r="AQ10" i="6"/>
  <c r="AT10" i="7"/>
  <c r="AQ11" i="6"/>
  <c r="AT11" i="7"/>
  <c r="AQ12" i="6"/>
  <c r="AT12" i="7"/>
  <c r="AQ13" i="6"/>
  <c r="AT13" i="7"/>
  <c r="AQ14" i="6"/>
  <c r="AT14" i="7"/>
  <c r="AQ15" i="6"/>
  <c r="AT15" i="7"/>
  <c r="AQ16" i="6"/>
  <c r="AT16" i="7"/>
  <c r="AQ17" i="6"/>
  <c r="AT17" i="7"/>
  <c r="AQ18" i="6"/>
  <c r="AT18" i="7"/>
  <c r="AQ19" i="6"/>
  <c r="AT19" i="7"/>
  <c r="AQ20" i="6"/>
  <c r="AT20" i="7"/>
  <c r="AT9" i="6"/>
  <c r="AT18" i="6"/>
  <c r="AT13" i="6"/>
  <c r="AU20" i="6"/>
  <c r="AU16" i="6"/>
  <c r="AU12" i="6"/>
  <c r="AV17" i="6"/>
  <c r="AV13" i="6"/>
  <c r="AR22" i="6"/>
  <c r="AB22" i="6"/>
  <c r="AU9" i="7"/>
  <c r="AU22" i="7" s="1"/>
  <c r="AT21" i="6"/>
  <c r="AT17" i="6"/>
  <c r="AT11" i="6"/>
  <c r="AU19" i="6"/>
  <c r="AU15" i="6"/>
  <c r="AU11" i="6"/>
  <c r="AS12" i="5"/>
  <c r="M22" i="5"/>
  <c r="AQ9" i="5"/>
  <c r="AQ11" i="5"/>
  <c r="AQ13" i="5"/>
  <c r="AS14" i="5"/>
  <c r="AQ18" i="5"/>
  <c r="AS19" i="5"/>
  <c r="AQ21" i="5"/>
  <c r="AG22" i="6"/>
  <c r="AV9" i="7"/>
  <c r="AS10" i="6"/>
  <c r="AV10" i="7"/>
  <c r="AS11" i="6"/>
  <c r="AV11" i="7"/>
  <c r="AS12" i="6"/>
  <c r="AV12" i="7"/>
  <c r="AS13" i="6"/>
  <c r="AV13" i="7"/>
  <c r="AS14" i="6"/>
  <c r="AV14" i="7"/>
  <c r="AS15" i="6"/>
  <c r="AV15" i="7"/>
  <c r="AS16" i="6"/>
  <c r="AV16" i="7"/>
  <c r="AS17" i="6"/>
  <c r="AV17" i="7"/>
  <c r="AS18" i="6"/>
  <c r="AV18" i="7"/>
  <c r="AS19" i="6"/>
  <c r="AV19" i="7"/>
  <c r="AS20" i="6"/>
  <c r="AV20" i="7"/>
  <c r="AT20" i="6"/>
  <c r="AT15" i="6"/>
  <c r="AU9" i="6"/>
  <c r="AU22" i="6" s="1"/>
  <c r="AU18" i="6"/>
  <c r="AU14" i="6"/>
  <c r="AU10" i="6"/>
  <c r="AV19" i="6"/>
  <c r="AV15" i="6"/>
  <c r="AQ14" i="5"/>
  <c r="H22" i="5"/>
  <c r="AB22" i="5"/>
  <c r="AS10" i="5"/>
  <c r="AS20" i="5"/>
  <c r="V22" i="5"/>
  <c r="AQ10" i="5"/>
  <c r="AQ12" i="5"/>
  <c r="AS13" i="5"/>
  <c r="AQ15" i="5"/>
  <c r="AS16" i="5"/>
  <c r="AQ20" i="5"/>
  <c r="AT19" i="6"/>
  <c r="AT14" i="6"/>
  <c r="AU21" i="6"/>
  <c r="AU17" i="6"/>
  <c r="AU13" i="6"/>
  <c r="AV18" i="6"/>
  <c r="AV14" i="6"/>
  <c r="AT16" i="6"/>
  <c r="AT12" i="6"/>
  <c r="AP22" i="5"/>
  <c r="AV11" i="6"/>
  <c r="AV10" i="6"/>
  <c r="W22" i="6"/>
  <c r="AT10" i="6"/>
  <c r="AS22" i="6"/>
  <c r="AQ9" i="6"/>
  <c r="AS9" i="6"/>
  <c r="AQ21" i="6"/>
  <c r="AS21" i="6"/>
  <c r="AR9" i="6"/>
  <c r="AS11" i="5"/>
  <c r="AT20" i="5"/>
  <c r="AV20" i="5"/>
  <c r="AQ22" i="5"/>
  <c r="AU9" i="5"/>
  <c r="AU22" i="5" s="1"/>
  <c r="AT10" i="5"/>
  <c r="AV10" i="5"/>
  <c r="AT12" i="5"/>
  <c r="AV12" i="5"/>
  <c r="AT14" i="5"/>
  <c r="AV14" i="5"/>
  <c r="AT16" i="5"/>
  <c r="AV16" i="5"/>
  <c r="AT18" i="5"/>
  <c r="AV18" i="5"/>
  <c r="AR9" i="5"/>
  <c r="AT22" i="6" l="1"/>
  <c r="AT22" i="7"/>
  <c r="AR22" i="5"/>
  <c r="AQ22" i="6"/>
  <c r="AV22" i="7"/>
  <c r="AT22" i="5"/>
  <c r="AO22" i="5" l="1"/>
  <c r="AG9" i="5"/>
  <c r="AV9" i="5"/>
  <c r="AV22" i="5" s="1"/>
  <c r="AG22" i="5" l="1"/>
  <c r="AV9" i="6"/>
  <c r="AS9" i="5"/>
  <c r="AS22" i="5" l="1"/>
  <c r="AV22" i="6"/>
</calcChain>
</file>

<file path=xl/comments1.xml><?xml version="1.0" encoding="utf-8"?>
<comments xmlns="http://schemas.openxmlformats.org/spreadsheetml/2006/main">
  <authors>
    <author>Admin</author>
  </authors>
  <commentList>
    <comment ref="AD11" authorId="0">
      <text>
        <r>
          <rPr>
            <b/>
            <sz val="9"/>
            <color indexed="81"/>
            <rFont val="Tahoma"/>
            <family val="2"/>
          </rPr>
          <t>tuần sau kiểm tra số liệu TP</t>
        </r>
      </text>
    </comment>
  </commentList>
</comments>
</file>

<file path=xl/comments2.xml><?xml version="1.0" encoding="utf-8"?>
<comments xmlns="http://schemas.openxmlformats.org/spreadsheetml/2006/main">
  <authors>
    <author>Admin</author>
  </authors>
  <commentList>
    <comment ref="AD11" authorId="0">
      <text>
        <r>
          <rPr>
            <b/>
            <sz val="9"/>
            <color indexed="81"/>
            <rFont val="Tahoma"/>
            <family val="2"/>
          </rPr>
          <t>tuần sau kiểm tra số liệu TP</t>
        </r>
      </text>
    </comment>
  </commentList>
</comments>
</file>

<file path=xl/sharedStrings.xml><?xml version="1.0" encoding="utf-8"?>
<sst xmlns="http://schemas.openxmlformats.org/spreadsheetml/2006/main" count="1777" uniqueCount="119">
  <si>
    <t>UỶ BAN NHÂN DÂN TỈNH HÀ TĨNH</t>
  </si>
  <si>
    <t>SỞ GIAO THÔNG VẬN TẢI</t>
  </si>
  <si>
    <t>TT</t>
  </si>
  <si>
    <t>Huyện, thị xã,
 thành phố</t>
  </si>
  <si>
    <t>Khối lượng theo kế hoạch UBND tỉnh</t>
  </si>
  <si>
    <t>Kết quả thực hiện lũy kế đến thời điểm báo cáo</t>
  </si>
  <si>
    <t>Mức độ hoàn thành kế hoạch đầu năm</t>
  </si>
  <si>
    <t>Tăng so với tuần trước</t>
  </si>
  <si>
    <t>Đường giao thông
(km)</t>
  </si>
  <si>
    <t>Trong đó</t>
  </si>
  <si>
    <t>Nâng cấp phục hồi mặt đường BTXM (km)</t>
  </si>
  <si>
    <t>Rãnh thoát nước (km)</t>
  </si>
  <si>
    <t>Rãnh trên đường trục xã</t>
  </si>
  <si>
    <t>Rãnh trên đường trục thôn</t>
  </si>
  <si>
    <t>Tổng khối lượng xi măng 
(tấn)</t>
  </si>
  <si>
    <t>Đường giao thông (km)</t>
  </si>
  <si>
    <t>Đường giao thông (%)</t>
  </si>
  <si>
    <t>Nâng cấp phục hồi mặt đường BTXM (%)</t>
  </si>
  <si>
    <t>Rãnh thoát nước (%)</t>
  </si>
  <si>
    <t>Đường trục xã  và đường phố (km)</t>
  </si>
  <si>
    <t>Đường trục thôn, xóm và đường ngõ phố
(km)</t>
  </si>
  <si>
    <t>Đường ngõ, xóm và đường ngách hẻm
(km)</t>
  </si>
  <si>
    <t>Đường trục chính nội đồng
(km)</t>
  </si>
  <si>
    <t>Rãnh BTXM có nắp đậy</t>
  </si>
  <si>
    <t>Rãnh BTXM không có nắp đậy</t>
  </si>
  <si>
    <t>Rãnh Gạch xây có nắp đậy</t>
  </si>
  <si>
    <t>Rãnh Gạch xây không có nắp đậy</t>
  </si>
  <si>
    <t>Huyện Kỳ Anh</t>
  </si>
  <si>
    <t>Huyện Cẩm Xuyên</t>
  </si>
  <si>
    <t>Thành phố Hà Tĩnh</t>
  </si>
  <si>
    <t>Huyện Thạch Hà</t>
  </si>
  <si>
    <t>Huyện Can Lộc</t>
  </si>
  <si>
    <t>Huyện Nghi Xuân</t>
  </si>
  <si>
    <t>Huyện Đức Thọ</t>
  </si>
  <si>
    <t>Huyện Hương Sơn</t>
  </si>
  <si>
    <t>Huyện Lộc Hà</t>
  </si>
  <si>
    <t>Thị xã Kỳ Anh</t>
  </si>
  <si>
    <t>Thị xã Hồng Lĩnh</t>
  </si>
  <si>
    <t>Huyện Hương Khê</t>
  </si>
  <si>
    <t>Huyện Vũ Quang</t>
  </si>
  <si>
    <t>Tổng cộng</t>
  </si>
  <si>
    <t>PHỤ LỤC 1: BÁO CÁO  KẾT QUẢ THỰC HIỆN KẾ HOẠCH LÀM ĐƯỜNG GTNT, RÃNH THOÁT NƯỚC, PHỤC HỒI NÂNG CẤP MẶT ĐƯỜNG BTXM ĐẾN NGÀY 05/3/2020</t>
  </si>
  <si>
    <t>Tổng khối lượng xi măng sử dụng
(tấn)</t>
  </si>
  <si>
    <t>PHỤ LỤC 1: BÁO CÁO  KẾT QUẢ THỰC HIỆN KẾ HOẠCH LÀM ĐƯỜNG GTNT, RÃNH THOÁT NƯỚC, PHỤC HỒI NÂNG CẤP MẶT ĐƯỜNG BTXM ĐẾN NGÀY 13/3/2020</t>
  </si>
  <si>
    <t>Ghi chú:</t>
  </si>
  <si>
    <t>Tổng khối lượng xi măng đã nhận
(tấn)</t>
  </si>
  <si>
    <t>Xi măng Ứng trước 13/3</t>
  </si>
  <si>
    <t>PHỤ LỤC 1: BÁO CÁO  KẾT QUẢ THỰC HIỆN KẾ HOẠCH LÀM ĐƯỜNG GTNT, RÃNH THOÁT NƯỚC, PHỤC HỒI NÂNG CẤP MẶT ĐƯỜNG BTXM ĐẾN NGÀY 19/3/2020</t>
  </si>
  <si>
    <t>PHỤ LỤC 1: BÁO CÁO  KẾT QUẢ THỰC HIỆN KẾ HOẠCH LÀM ĐƯỜNG GTNT, RÃNH THOÁT NƯỚC, PHỤC HỒI NÂNG CẤP MẶT ĐƯỜNG BTXM ĐẾN NGÀY 26/3/2020</t>
  </si>
  <si>
    <t>PHỤ LỤC 1: BÁO CÁO  KẾT QUẢ THỰC HIỆN KẾ HOẠCH LÀM ĐƯỜNG GTNT, RÃNH THOÁT NƯỚC, PHỤC HỒI NÂNG CẤP MẶT ĐƯỜNG BTXM ĐẾN NGÀY 02/4/2020</t>
  </si>
  <si>
    <t>Ghi chú: Nghi Xuân giảm 1,65km do đây là phần khối lượng làm theo cơ chế hỗ trợ 100% xi măng của xã (tuần trước huyện báo cáo nhầm).</t>
  </si>
  <si>
    <t>PHỤ LỤC 1: BÁO CÁO  KẾT QUẢ THỰC HIỆN KẾ HOẠCH LÀM ĐƯỜNG GTNT, RÃNH THOÁT NƯỚC, PHỤC HỒI NÂNG CẤP MẶT ĐƯỜNG BTXM ĐẾN NGÀY 09/4/2020</t>
  </si>
  <si>
    <t>PHỤ LỤC 1: BÁO CÁO  KẾT QUẢ THỰC HIỆN KẾ HOẠCH LÀM ĐƯỜNG GTNT, RÃNH THOÁT NƯỚC, PHỤC HỒI NÂNG CẤP MẶT ĐƯỜNG BTXM ĐẾN NGÀY 16/4/2020</t>
  </si>
  <si>
    <t>PHỤ LỤC 1: BÁO CÁO  KẾT QUẢ THỰC HIỆN KẾ HOẠCH LÀM ĐƯỜNG GTNT, RÃNH THOÁT NƯỚC, PHỤC HỒI NÂNG CẤP MẶT ĐƯỜNG BTXM ĐẾN NGÀY 23/4/2020</t>
  </si>
  <si>
    <t>Định mức cho 1 km đường (tấn/km)</t>
  </si>
  <si>
    <t>Loại đường</t>
  </si>
  <si>
    <t>ĐMXM theo 3212</t>
  </si>
  <si>
    <t>ĐMXM theo TT10.2019</t>
  </si>
  <si>
    <t>Chênh</t>
  </si>
  <si>
    <t>Trục xã</t>
  </si>
  <si>
    <t>Trục thôn</t>
  </si>
  <si>
    <t>Ngõ xóm</t>
  </si>
  <si>
    <t>Định mức xi măng tính cho 1km rãnh (tấn/km)</t>
  </si>
  <si>
    <t>Loại rãnh</t>
  </si>
  <si>
    <t>Rãnh trục xã</t>
  </si>
  <si>
    <t>Rãnh BTXM có nắp</t>
  </si>
  <si>
    <t>Rãnh BTXM không nắp</t>
  </si>
  <si>
    <t>Rãnh gạch xây có nắp</t>
  </si>
  <si>
    <t>Rãnh gạch xây không nắp</t>
  </si>
  <si>
    <t>Rãnh trục thôn</t>
  </si>
  <si>
    <t>PHỤ LỤC 1: BÁO CÁO  KẾT QUẢ THỰC HIỆN KẾ HOẠCH LÀM ĐƯỜNG GTNT, RÃNH THOÁT NƯỚC, PHỤC HỒI NÂNG CẤP MẶT ĐƯỜNG BTXM ĐẾN NGÀY 29/4/2020</t>
  </si>
  <si>
    <t>Ghi chú: Cẩm Xuyên, Hương Sơn, Lộc Hà, TX Hồng Lĩnh, Vũ Quang chưa báo cáo.</t>
  </si>
  <si>
    <t>PHỤ LỤC 1: BÁO CÁO  KẾT QUẢ THỰC HIỆN KẾ HOẠCH LÀM ĐƯỜNG GTNT, RÃNH THOÁT NƯỚC, PHỤC HỒI NÂNG CẤP MẶT ĐƯỜNG BTXM ĐẾN NGÀY 07/5/2020</t>
  </si>
  <si>
    <t>Ghi chú: Bổ sung Hương Sơn</t>
  </si>
  <si>
    <t>PHỤ LỤC 1: BÁO CÁO  KẾT QUẢ THỰC HIỆN KẾ HOẠCH LÀM ĐƯỜNG GTNT, RÃNH THOÁT NƯỚC, PHỤC HỒI NÂNG CẤP MẶT ĐƯỜNG BTXM ĐẾN NGÀY 14/5/2020</t>
  </si>
  <si>
    <t>PHỤ LỤC 1: BÁO CÁO  KẾT QUẢ THỰC HIỆN KẾ HOẠCH LÀM ĐƯỜNG GTNT, RÃNH THOÁT NƯỚC, PHỤC HỒI NÂNG CẤP MẶT ĐƯỜNG BTXM ĐẾN NGÀY 21/5/2020</t>
  </si>
  <si>
    <t>PHỤ LỤC 1: BÁO CÁO  KẾT QUẢ THỰC HIỆN KẾ HOẠCH LÀM ĐƯỜNG GTNT, RÃNH THOÁT NƯỚC, PHỤC HỒI NÂNG CẤP MẶT ĐƯỜNG BTXM ĐẾN NGÀY 28/5/2020</t>
  </si>
  <si>
    <t>* Lũy kế đến ngày 04/6/2020, toàn tỉnh làm được 118,9/432,3 km đường giao thông (đạt 28% kế hoạch); 47,24/173,77 km rãnh thoát nước (đạt 27% kế hoạch); phục hồi mặt đường 14,12/106,95 km (đạt 13%); xi măng đã nhận 19.328/62.249 tấn (đạt 31%).</t>
  </si>
  <si>
    <t>* Riêng Hương Khê đến ngày 04/6/2020 mới làm được 6,24/36,43km đường giao thông (đạt 17%); 0,4/8,26km rãnh thoát nước (đạt 5%); phục hồi mặt đường BTXM đăng ký 13,15km đến nay vẫn chưa triển khai</t>
  </si>
  <si>
    <t>BÁO CÁO  KẾT QUẢ THỰC HIỆN KẾ HOẠCH LÀM ĐƯỜNG GTNT, RÃNH THOÁT NƯỚC, PHỤC HỒI NÂNG CẤP MẶT ĐƯỜNG BTXM THEO CƠ CHẾ HỖ TRỢ CỦA TỈNH ĐẾN NGÀY 04/6/2020</t>
  </si>
  <si>
    <t>TP Hà Tĩnh</t>
  </si>
  <si>
    <t>BÁO CÁO  KẾT QUẢ THỰC HIỆN KẾ HOẠCH LÀM ĐƯỜNG GTNT, RÃNH THOÁT NƯỚC, PHỤC HỒI NÂNG CẤP MẶT ĐƯỜNG BTXM THEO CƠ CHẾ HỖ TRỢ CỦA TỈNH ĐẾN NGÀY 11/6/2020</t>
  </si>
  <si>
    <t>Ghi chú: Đến 14h30 các đơn vị Hương Sơn, Lộc Hà, TX Kỳ Anh, TX Hồng Lĩnh không báo cáo.</t>
  </si>
  <si>
    <t>BÁO CÁO  KẾT QUẢ THỰC HIỆN KẾ HOẠCH LÀM ĐƯỜNG GTNT, RÃNH THOÁT NƯỚC, PHỤC HỒI NÂNG CẤP MẶT ĐƯỜNG BTXM THEO CƠ CHẾ HỖ TRỢ CỦA TỈNH ĐẾN NGÀY 18/6/2020</t>
  </si>
  <si>
    <t>Ghi chú: Đến 15h các đơn vị: TX Kỳ Anh, TX Hồng Lĩnh; các huyện Lộc Hà, Hương Khê, Vũ Quang chưa báo cáo số liệu.</t>
  </si>
  <si>
    <t>Ghi chú: Khối lượng phục hồi mặt đường giảm so với tuần trước do sửa lại số liệu của thành phố Hà Tĩnh (số liệu báo m2 nhưng chưa quy đổi ra km dài)</t>
  </si>
  <si>
    <t>BIỂU 5: BÁO CÁO  KẾT QUẢ THỰC HIỆN KẾ HOẠCH LÀM ĐƯỜNG GTNT, RÃNH THOÁT NƯỚC, PHỤC HỒI NÂNG CẤP MẶT ĐƯỜNG BTXM THEO CƠ CHẾ HỖ TRỢ CỦA TỈNH ĐẾN NGÀY 25/6/2020</t>
  </si>
  <si>
    <t>BIỂU 6: TỔNG HỢP KHỐI LƯỢNG KIÊN CỐ HÓA KÊNH MƯƠNG NỘI ĐỒNG
THEO CƠ CHẾ HỖ TRỢ XI MĂNG NĂM 2020 (ĐẾN NGÀY 25/6/2020)</t>
  </si>
  <si>
    <t>(Kèm theo Văn bản số:         /SNN -TL ngày      /6/2020 của Sở Nông nghiệp và PTNT)</t>
  </si>
  <si>
    <t>Địa phương</t>
  </si>
  <si>
    <t>Kế hoạch UBND tỉnh giao</t>
  </si>
  <si>
    <t>Khối lượng thực hiện</t>
  </si>
  <si>
    <t>Kết quả tuần trước</t>
  </si>
  <si>
    <t>Thực hiện trong tuần</t>
  </si>
  <si>
    <t>Chi tiết xã</t>
  </si>
  <si>
    <t>Chiều dài kênh mương (km)</t>
  </si>
  <si>
    <t>Xi măng (tấn)</t>
  </si>
  <si>
    <t>Chiều dài (km)</t>
  </si>
  <si>
    <t>So với kế hoạch tỉnh giao (%)</t>
  </si>
  <si>
    <t>Kỳ Anh</t>
  </si>
  <si>
    <t>TX Kỳ Anh</t>
  </si>
  <si>
    <t>Cẩm Xuyên</t>
  </si>
  <si>
    <t>Cẩm Mỹ 0,1km, Cẩm Trung 0,1km, Cẩm Hưng 0,4km, Cẩm Duệ 0,2km, TT Thiên Cầm 0,3km</t>
  </si>
  <si>
    <t>Thạch Trung 190m, Thạch Linh 100m</t>
  </si>
  <si>
    <t>Thạch Hà</t>
  </si>
  <si>
    <t>Thạch Ngọc 0,5km, Thạch Thắng 2km, Lưu Vĩnh Sơn 1,5km, Thạch Xuân 0,25km, Tượng Sơn 0,3km, Việt Tiến 0,2km, Thạch Liên 0,37km, Thạch Lạc 0,4km</t>
  </si>
  <si>
    <t>Can Lộc</t>
  </si>
  <si>
    <t>Sơn Lộc 1km , Thượng Lộc 0,5km, Phú Lộc 1km</t>
  </si>
  <si>
    <t>Nghi Xuân</t>
  </si>
  <si>
    <t>Xuân Thành 650m</t>
  </si>
  <si>
    <t>Đức Thọ</t>
  </si>
  <si>
    <t>Tùng Ảnh 300m, Đức Nhân 200m, Hòa Lạc 300m</t>
  </si>
  <si>
    <t>Hương Sơn</t>
  </si>
  <si>
    <t>Sơn Châu 765m, Sơn Trung 400m, An Hòa Thịnh 350m, Sơn Lĩnh 100m, Sơn Hàm 350m, Sơn Hồng 100m, Sơn Bằng 370m</t>
  </si>
  <si>
    <t>Lộc Hà</t>
  </si>
  <si>
    <t>An Lộc 350m</t>
  </si>
  <si>
    <t>Hương Khê</t>
  </si>
  <si>
    <t>Vũ Quang</t>
  </si>
  <si>
    <t>Tổng</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</si>
</sst>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_);[Red]\(&quot;$&quot;#,##0\)"/>
    <numFmt numFmtId="41" formatCode="_(* #,##0_);_(* \(#,##0\);_(* &quot;-&quot;_);_(@_)"/>
    <numFmt numFmtId="43" formatCode="_(* #,##0.00_);_(* \(#,##0.00\);_(* &quot;-&quot;??_);_(@_)"/>
    <numFmt numFmtId="164" formatCode="_-* #,##0\ _₫_-;\-* #,##0\ _₫_-;_-* &quot;-&quot;\ _₫_-;_-@_-"/>
    <numFmt numFmtId="165" formatCode="_-* #,##0.00\ _₫_-;\-* #,##0.00\ _₫_-;_-* &quot;-&quot;??\ _₫_-;_-@_-"/>
    <numFmt numFmtId="166" formatCode="&quot;(&quot;0&quot;)&quot;"/>
    <numFmt numFmtId="167" formatCode="_(* #,##0_);_(* \(#,##0\);_(* &quot;-&quot;??_);_(@_)"/>
    <numFmt numFmtId="168" formatCode="_(* #,##0.000_);_(* \(#,##0.000\);_(* &quot;-&quot;??_);_(@_)"/>
    <numFmt numFmtId="169" formatCode="00.000"/>
    <numFmt numFmtId="170" formatCode="&quot;?&quot;#,##0;&quot;?&quot;\-#,##0"/>
    <numFmt numFmtId="171" formatCode="_-* #,##0_-;\-* #,##0_-;_-* &quot;-&quot;_-;_-@_-"/>
    <numFmt numFmtId="172" formatCode="&quot;$&quot;#,##0;[Red]\-&quot;$&quot;#,##0"/>
    <numFmt numFmtId="173" formatCode="&quot;\&quot;#,##0.00;[Red]&quot;\&quot;\-#,##0.00"/>
    <numFmt numFmtId="174" formatCode="&quot;\&quot;#,##0;[Red]&quot;\&quot;\-#,##0"/>
    <numFmt numFmtId="175" formatCode="#,##0\ &quot;F&quot;;[Red]\-#,##0\ &quot;F&quot;"/>
    <numFmt numFmtId="176" formatCode="#,##0.00\ &quot;F&quot;;\-#,##0.00\ &quot;F&quot;"/>
    <numFmt numFmtId="177" formatCode="0.000"/>
    <numFmt numFmtId="178" formatCode="\$#,##0\ ;\(\$#,##0\)"/>
    <numFmt numFmtId="179" formatCode="_-&quot;£&quot;* #,##0_-;\-&quot;£&quot;* #,##0_-;_-&quot;£&quot;* &quot;-&quot;_-;_-@_-"/>
    <numFmt numFmtId="180" formatCode="#,##0\ &quot;kr&quot;;\-#,##0\ &quot;kr&quot;"/>
    <numFmt numFmtId="181" formatCode="#,##0\ &quot;DM&quot;;\-#,##0\ &quot;DM&quot;"/>
    <numFmt numFmtId="182" formatCode="0.000%"/>
    <numFmt numFmtId="183" formatCode="&quot;￥&quot;#,##0;&quot;￥&quot;\-#,##0"/>
    <numFmt numFmtId="184" formatCode="_-* #,##0.00_-;\-* #,##0.00_-;_-* &quot;-&quot;??_-;_-@_-"/>
    <numFmt numFmtId="185" formatCode="_-&quot;$&quot;* #,##0_-;\-&quot;$&quot;* #,##0_-;_-&quot;$&quot;* &quot;-&quot;_-;_-@_-"/>
    <numFmt numFmtId="186" formatCode="_-&quot;$&quot;* #,##0.00_-;\-&quot;$&quot;* #,##0.00_-;_-&quot;$&quot;* &quot;-&quot;??_-;_-@_-"/>
    <numFmt numFmtId="187" formatCode="0.0%"/>
    <numFmt numFmtId="188" formatCode="#,##0.0"/>
    <numFmt numFmtId="189" formatCode="0.0"/>
  </numFmts>
  <fonts count="92">
    <font>
      <sz val="11"/>
      <color theme="1"/>
      <name val="Calibri"/>
      <family val="2"/>
      <charset val="163"/>
      <scheme val="minor"/>
    </font>
    <font>
      <sz val="11"/>
      <color theme="1"/>
      <name val="Calibri"/>
      <family val="2"/>
      <charset val="163"/>
      <scheme val="minor"/>
    </font>
    <font>
      <sz val="10"/>
      <name val="Arial"/>
      <family val="2"/>
    </font>
    <font>
      <sz val="12"/>
      <name val="Times New Roman"/>
      <family val="1"/>
    </font>
    <font>
      <sz val="12"/>
      <name val="Times New Roman"/>
      <family val="1"/>
      <charset val="163"/>
    </font>
    <font>
      <b/>
      <sz val="12"/>
      <name val="Times New Roman"/>
      <family val="1"/>
    </font>
    <font>
      <b/>
      <u/>
      <sz val="12"/>
      <name val="Times New Roman"/>
      <family val="1"/>
    </font>
    <font>
      <i/>
      <sz val="12"/>
      <name val="Times New Roman"/>
      <family val="1"/>
    </font>
    <font>
      <b/>
      <sz val="10"/>
      <name val="Times New Roman"/>
      <family val="1"/>
    </font>
    <font>
      <sz val="10"/>
      <name val="Times New Roman"/>
      <family val="1"/>
    </font>
    <font>
      <b/>
      <i/>
      <sz val="10"/>
      <name val="Times New Roman"/>
      <family val="1"/>
    </font>
    <font>
      <i/>
      <sz val="10"/>
      <name val="Times New Roman"/>
      <family val="1"/>
    </font>
    <font>
      <sz val="10"/>
      <name val="Arial"/>
      <family val="2"/>
    </font>
    <font>
      <sz val="10"/>
      <name val="Arial"/>
      <family val="2"/>
      <charset val="163"/>
    </font>
    <font>
      <sz val="11"/>
      <name val="??"/>
      <family val="3"/>
    </font>
    <font>
      <sz val="14"/>
      <name val="??"/>
      <family val="3"/>
    </font>
    <font>
      <sz val="12"/>
      <name val="????"/>
      <charset val="136"/>
    </font>
    <font>
      <sz val="12"/>
      <name val="???"/>
      <family val="3"/>
    </font>
    <font>
      <sz val="12"/>
      <name val="Courier"/>
      <family val="3"/>
    </font>
    <font>
      <sz val="10"/>
      <name val="?? ??"/>
      <family val="1"/>
      <charset val="136"/>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2"/>
      <name val="¹ÙÅÁÃ¼"/>
      <family val="1"/>
      <charset val="129"/>
    </font>
    <font>
      <sz val="11"/>
      <color indexed="20"/>
      <name val="Calibri"/>
      <family val="2"/>
    </font>
    <font>
      <sz val="12"/>
      <name val="Helv"/>
      <family val="2"/>
    </font>
    <font>
      <sz val="10"/>
      <name val="±¼¸²A¼"/>
      <family val="3"/>
      <charset val="129"/>
    </font>
    <font>
      <b/>
      <sz val="11"/>
      <color indexed="52"/>
      <name val="Calibri"/>
      <family val="2"/>
    </font>
    <font>
      <sz val="12"/>
      <name val=".VnTime"/>
      <family val="2"/>
    </font>
    <font>
      <sz val="10"/>
      <name val=".VnTime"/>
      <family val="2"/>
    </font>
    <font>
      <sz val="10"/>
      <color indexed="8"/>
      <name val=".VnTime"/>
      <family val="2"/>
    </font>
    <font>
      <b/>
      <sz val="11"/>
      <color indexed="9"/>
      <name val="Calibri"/>
      <family val="2"/>
    </font>
    <font>
      <i/>
      <sz val="11"/>
      <color indexed="23"/>
      <name val="Calibri"/>
      <family val="2"/>
    </font>
    <font>
      <sz val="11"/>
      <color indexed="17"/>
      <name val="Calibri"/>
      <family val="2"/>
    </font>
    <font>
      <sz val="8"/>
      <name val="Arial"/>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4"/>
      <name val=".VnTimeH"/>
      <family val="2"/>
    </font>
    <font>
      <sz val="11"/>
      <color indexed="62"/>
      <name val="Calibri"/>
      <family val="2"/>
    </font>
    <font>
      <sz val="11"/>
      <color indexed="52"/>
      <name val="Calibri"/>
      <family val="2"/>
    </font>
    <font>
      <sz val="12"/>
      <name val="Arial"/>
      <family val="2"/>
    </font>
    <font>
      <sz val="11"/>
      <color indexed="60"/>
      <name val="Calibri"/>
      <family val="2"/>
    </font>
    <font>
      <sz val="11"/>
      <color theme="1"/>
      <name val="Calibri"/>
      <family val="2"/>
      <scheme val="minor"/>
    </font>
    <font>
      <sz val="11"/>
      <color theme="1"/>
      <name val="Calibri"/>
      <family val="2"/>
    </font>
    <font>
      <sz val="11"/>
      <color indexed="8"/>
      <name val=".VnTime"/>
      <family val="2"/>
      <charset val="163"/>
    </font>
    <font>
      <sz val="12"/>
      <color indexed="8"/>
      <name val="Times New Roman"/>
      <family val="2"/>
    </font>
    <font>
      <sz val="12"/>
      <color theme="1"/>
      <name val="Times New Roman"/>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font>
    <font>
      <sz val="12"/>
      <name val="바탕체"/>
      <family val="3"/>
    </font>
    <font>
      <sz val="12"/>
      <name val="뼻뮝"/>
      <family val="3"/>
    </font>
    <font>
      <sz val="11"/>
      <name val="돋움"/>
      <family val="3"/>
    </font>
    <font>
      <sz val="10"/>
      <name val="굴림체"/>
      <family val="3"/>
    </font>
    <font>
      <sz val="9"/>
      <name val="Arial"/>
      <family val="2"/>
    </font>
    <font>
      <b/>
      <sz val="10"/>
      <color rgb="FF00B050"/>
      <name val="Times New Roman"/>
      <family val="1"/>
    </font>
    <font>
      <b/>
      <i/>
      <sz val="10"/>
      <color rgb="FF00B050"/>
      <name val="Times New Roman"/>
      <family val="1"/>
    </font>
    <font>
      <b/>
      <sz val="10"/>
      <color rgb="FF00B0F0"/>
      <name val="Times New Roman"/>
      <family val="1"/>
    </font>
    <font>
      <b/>
      <i/>
      <sz val="10"/>
      <color rgb="FF00B0F0"/>
      <name val="Times New Roman"/>
      <family val="1"/>
    </font>
    <font>
      <sz val="10"/>
      <color rgb="FF00B050"/>
      <name val="Times New Roman"/>
      <family val="1"/>
    </font>
    <font>
      <sz val="10"/>
      <color rgb="FFFF0000"/>
      <name val="Times New Roman"/>
      <family val="1"/>
    </font>
    <font>
      <b/>
      <sz val="9"/>
      <color indexed="81"/>
      <name val="Tahoma"/>
      <family val="2"/>
    </font>
    <font>
      <b/>
      <sz val="10"/>
      <color rgb="FFFF0000"/>
      <name val="Times New Roman"/>
      <family val="1"/>
    </font>
    <font>
      <i/>
      <sz val="12"/>
      <color rgb="FF00B050"/>
      <name val="Times New Roman"/>
      <family val="1"/>
    </font>
    <font>
      <b/>
      <sz val="12"/>
      <color rgb="FF0000FF"/>
      <name val="Times New Roman"/>
      <family val="1"/>
    </font>
    <font>
      <sz val="12"/>
      <color rgb="FF0000FF"/>
      <name val="Times New Roman"/>
      <family val="1"/>
    </font>
    <font>
      <i/>
      <sz val="12"/>
      <color rgb="FF0000FF"/>
      <name val="Times New Roman"/>
      <family val="1"/>
    </font>
    <font>
      <sz val="10"/>
      <name val="Arial"/>
      <family val="2"/>
    </font>
    <font>
      <sz val="10"/>
      <color rgb="FF00B0F0"/>
      <name val="Times New Roman"/>
      <family val="1"/>
    </font>
    <font>
      <b/>
      <sz val="11"/>
      <color rgb="FF00B0F0"/>
      <name val="Times New Roman"/>
      <family val="1"/>
    </font>
    <font>
      <sz val="11"/>
      <color rgb="FF00B0F0"/>
      <name val="Times New Roman"/>
      <family val="1"/>
    </font>
    <font>
      <sz val="10"/>
      <color rgb="FF0070C0"/>
      <name val="Times New Roman"/>
      <family val="1"/>
    </font>
    <font>
      <b/>
      <sz val="10"/>
      <color rgb="FF0070C0"/>
      <name val="Times New Roman"/>
      <family val="1"/>
    </font>
    <font>
      <sz val="11"/>
      <color rgb="FF0070C0"/>
      <name val="Times New Roman"/>
      <family val="1"/>
    </font>
    <font>
      <sz val="10"/>
      <name val="Arial"/>
    </font>
    <font>
      <b/>
      <sz val="11"/>
      <name val="Times New Roman"/>
      <family val="1"/>
    </font>
    <font>
      <sz val="14"/>
      <name val="Times New Roman"/>
      <family val="1"/>
    </font>
    <font>
      <i/>
      <sz val="13"/>
      <name val="Times New Roman"/>
      <family val="1"/>
    </font>
    <font>
      <sz val="11"/>
      <name val="Times New Roman"/>
      <family val="1"/>
    </font>
  </fonts>
  <fills count="29">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2"/>
      </top>
      <bottom style="double">
        <color indexed="62"/>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40">
    <xf numFmtId="0" fontId="0" fillId="0" borderId="0"/>
    <xf numFmtId="9" fontId="1" fillId="0" borderId="0" applyFont="0" applyFill="0" applyBorder="0" applyAlignment="0" applyProtection="0"/>
    <xf numFmtId="0" fontId="2" fillId="0" borderId="0"/>
    <xf numFmtId="0" fontId="4" fillId="0" borderId="0"/>
    <xf numFmtId="43" fontId="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2" fillId="0" borderId="0" applyFont="0" applyFill="0" applyBorder="0" applyAlignment="0" applyProtection="0"/>
    <xf numFmtId="169" fontId="14" fillId="0" borderId="0" applyFont="0" applyFill="0" applyBorder="0" applyAlignment="0" applyProtection="0"/>
    <xf numFmtId="0" fontId="15" fillId="0" borderId="0" applyFont="0" applyFill="0" applyBorder="0" applyAlignment="0" applyProtection="0"/>
    <xf numFmtId="170" fontId="14"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71" fontId="16" fillId="0" borderId="0" applyFont="0" applyFill="0" applyBorder="0" applyAlignment="0" applyProtection="0"/>
    <xf numFmtId="9" fontId="17" fillId="0" borderId="0" applyFont="0" applyFill="0" applyBorder="0" applyAlignment="0" applyProtection="0"/>
    <xf numFmtId="172" fontId="18" fillId="0" borderId="0" applyFont="0" applyFill="0" applyBorder="0" applyAlignment="0" applyProtection="0"/>
    <xf numFmtId="0" fontId="19" fillId="0" borderId="0" applyFont="0" applyFill="0" applyBorder="0" applyAlignment="0" applyProtection="0"/>
    <xf numFmtId="0" fontId="20" fillId="0" borderId="0"/>
    <xf numFmtId="0" fontId="21"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1" fillId="3" borderId="0"/>
    <xf numFmtId="0" fontId="23"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3" fillId="3" borderId="0"/>
    <xf numFmtId="0" fontId="24" fillId="4"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5"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2" fillId="3" borderId="0"/>
    <xf numFmtId="0" fontId="25" fillId="3" borderId="0"/>
    <xf numFmtId="0" fontId="26"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2" fillId="0" borderId="0">
      <alignment wrapText="1"/>
    </xf>
    <xf numFmtId="0" fontId="26" fillId="0" borderId="0">
      <alignment wrapText="1"/>
    </xf>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8" fillId="0" borderId="0" applyFont="0" applyFill="0" applyBorder="0" applyAlignment="0" applyProtection="0"/>
    <xf numFmtId="173" fontId="29" fillId="0" borderId="0" applyFont="0" applyFill="0" applyBorder="0" applyAlignment="0" applyProtection="0"/>
    <xf numFmtId="0" fontId="28" fillId="0" borderId="0" applyFont="0" applyFill="0" applyBorder="0" applyAlignment="0" applyProtection="0"/>
    <xf numFmtId="174" fontId="29" fillId="0" borderId="0" applyFont="0" applyFill="0" applyBorder="0" applyAlignment="0" applyProtection="0"/>
    <xf numFmtId="0" fontId="28" fillId="0" borderId="0" applyFont="0" applyFill="0" applyBorder="0" applyAlignment="0" applyProtection="0"/>
    <xf numFmtId="175" fontId="12" fillId="0" borderId="0" applyFont="0" applyFill="0" applyBorder="0" applyAlignment="0" applyProtection="0"/>
    <xf numFmtId="0" fontId="28" fillId="0" borderId="0" applyFont="0" applyFill="0" applyBorder="0" applyAlignment="0" applyProtection="0"/>
    <xf numFmtId="176" fontId="12" fillId="0" borderId="0" applyFont="0" applyFill="0" applyBorder="0" applyAlignment="0" applyProtection="0"/>
    <xf numFmtId="0" fontId="30" fillId="5" borderId="0" applyNumberFormat="0" applyBorder="0" applyAlignment="0" applyProtection="0"/>
    <xf numFmtId="0" fontId="28" fillId="0" borderId="0"/>
    <xf numFmtId="0" fontId="28" fillId="0" borderId="0"/>
    <xf numFmtId="37" fontId="31" fillId="0" borderId="0"/>
    <xf numFmtId="0" fontId="32" fillId="0" borderId="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0" fontId="33" fillId="22" borderId="7" applyNumberFormat="0" applyAlignment="0" applyProtection="0"/>
    <xf numFmtId="0" fontId="33" fillId="22" borderId="7" applyNumberFormat="0" applyAlignment="0" applyProtection="0"/>
    <xf numFmtId="0" fontId="33" fillId="22" borderId="7"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3" fillId="0" borderId="0" applyFont="0" applyFill="0" applyBorder="0" applyAlignment="0" applyProtection="0"/>
    <xf numFmtId="41" fontId="12" fillId="0" borderId="0" applyFont="0" applyFill="0" applyBorder="0" applyAlignment="0" applyProtection="0"/>
    <xf numFmtId="41" fontId="13"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64" fontId="3" fillId="0" borderId="0" applyFont="0" applyFill="0" applyBorder="0" applyAlignment="0" applyProtection="0"/>
    <xf numFmtId="41" fontId="3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3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2"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5"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178" fontId="12" fillId="0" borderId="0" applyFont="0" applyFill="0" applyBorder="0" applyAlignment="0" applyProtection="0"/>
    <xf numFmtId="0" fontId="37" fillId="23" borderId="8" applyNumberFormat="0" applyAlignment="0" applyProtection="0"/>
    <xf numFmtId="0" fontId="12" fillId="0" borderId="0" applyFont="0" applyFill="0" applyBorder="0" applyAlignment="0" applyProtection="0"/>
    <xf numFmtId="0" fontId="38" fillId="0" borderId="0" applyNumberFormat="0" applyFill="0" applyBorder="0" applyAlignment="0" applyProtection="0"/>
    <xf numFmtId="2" fontId="12" fillId="0" borderId="0" applyFont="0" applyFill="0" applyBorder="0" applyAlignment="0" applyProtection="0"/>
    <xf numFmtId="0" fontId="39" fillId="6" borderId="0" applyNumberFormat="0" applyBorder="0" applyAlignment="0" applyProtection="0"/>
    <xf numFmtId="38" fontId="40" fillId="3" borderId="0" applyNumberFormat="0" applyBorder="0" applyAlignment="0" applyProtection="0"/>
    <xf numFmtId="0" fontId="41" fillId="0" borderId="9" applyNumberFormat="0" applyAlignment="0" applyProtection="0">
      <alignment horizontal="left" vertical="center"/>
    </xf>
    <xf numFmtId="0" fontId="41" fillId="0" borderId="3">
      <alignment horizontal="left" vertical="center"/>
    </xf>
    <xf numFmtId="0" fontId="41" fillId="0" borderId="3">
      <alignment horizontal="left" vertical="center"/>
    </xf>
    <xf numFmtId="0" fontId="41" fillId="0" borderId="3">
      <alignment horizontal="left" vertical="center"/>
    </xf>
    <xf numFmtId="0" fontId="42" fillId="0" borderId="0" applyNumberFormat="0" applyFill="0" applyBorder="0" applyAlignment="0" applyProtection="0"/>
    <xf numFmtId="0" fontId="43" fillId="0" borderId="10" applyNumberFormat="0" applyFill="0" applyAlignment="0" applyProtection="0"/>
    <xf numFmtId="0" fontId="41" fillId="0" borderId="0" applyNumberFormat="0" applyFill="0" applyBorder="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49" fontId="46" fillId="0" borderId="1">
      <alignment vertical="center"/>
    </xf>
    <xf numFmtId="49" fontId="46" fillId="0" borderId="1">
      <alignment vertical="center"/>
    </xf>
    <xf numFmtId="49" fontId="46" fillId="0" borderId="1">
      <alignment vertical="center"/>
    </xf>
    <xf numFmtId="10" fontId="40" fillId="24" borderId="1" applyNumberFormat="0" applyBorder="0" applyAlignment="0" applyProtection="0"/>
    <xf numFmtId="10" fontId="40" fillId="24" borderId="1" applyNumberFormat="0" applyBorder="0" applyAlignment="0" applyProtection="0"/>
    <xf numFmtId="0" fontId="47" fillId="9" borderId="7" applyNumberFormat="0" applyAlignment="0" applyProtection="0"/>
    <xf numFmtId="0" fontId="47" fillId="9" borderId="7" applyNumberFormat="0" applyAlignment="0" applyProtection="0"/>
    <xf numFmtId="0" fontId="47" fillId="9" borderId="7" applyNumberFormat="0" applyAlignment="0" applyProtection="0"/>
    <xf numFmtId="0" fontId="48" fillId="0" borderId="13" applyNumberFormat="0" applyFill="0" applyAlignment="0" applyProtection="0"/>
    <xf numFmtId="179" fontId="12" fillId="0" borderId="14"/>
    <xf numFmtId="179" fontId="12" fillId="0" borderId="14"/>
    <xf numFmtId="179" fontId="12" fillId="0" borderId="14"/>
    <xf numFmtId="179" fontId="12" fillId="0" borderId="14"/>
    <xf numFmtId="179" fontId="12" fillId="0" borderId="14"/>
    <xf numFmtId="179" fontId="12" fillId="0" borderId="14"/>
    <xf numFmtId="179" fontId="12" fillId="0" borderId="14"/>
    <xf numFmtId="179" fontId="12" fillId="0" borderId="14"/>
    <xf numFmtId="0" fontId="49" fillId="0" borderId="0" applyNumberFormat="0" applyFont="0" applyFill="0" applyAlignment="0"/>
    <xf numFmtId="0" fontId="50" fillId="25" borderId="0" applyNumberFormat="0" applyBorder="0" applyAlignment="0" applyProtection="0"/>
    <xf numFmtId="180" fontId="12" fillId="0" borderId="0"/>
    <xf numFmtId="180" fontId="12" fillId="0" borderId="0"/>
    <xf numFmtId="180" fontId="12" fillId="0" borderId="0"/>
    <xf numFmtId="180" fontId="12" fillId="0" borderId="0"/>
    <xf numFmtId="180" fontId="12" fillId="0" borderId="0"/>
    <xf numFmtId="180" fontId="12" fillId="0" borderId="0"/>
    <xf numFmtId="180" fontId="12" fillId="0" borderId="0"/>
    <xf numFmtId="0" fontId="51" fillId="0" borderId="0"/>
    <xf numFmtId="0" fontId="52" fillId="0" borderId="0"/>
    <xf numFmtId="0" fontId="51" fillId="0" borderId="0"/>
    <xf numFmtId="0" fontId="52" fillId="0" borderId="0"/>
    <xf numFmtId="0" fontId="3" fillId="0" borderId="0"/>
    <xf numFmtId="0" fontId="35"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51" fillId="0" borderId="0"/>
    <xf numFmtId="0" fontId="52" fillId="0" borderId="0"/>
    <xf numFmtId="0" fontId="53" fillId="0" borderId="0"/>
    <xf numFmtId="0" fontId="53" fillId="0" borderId="0"/>
    <xf numFmtId="0" fontId="54" fillId="0" borderId="0"/>
    <xf numFmtId="0" fontId="34" fillId="0" borderId="0"/>
    <xf numFmtId="0" fontId="12" fillId="0" borderId="0"/>
    <xf numFmtId="0" fontId="3" fillId="0" borderId="0"/>
    <xf numFmtId="0" fontId="55" fillId="0" borderId="0"/>
    <xf numFmtId="0" fontId="34" fillId="0" borderId="0"/>
    <xf numFmtId="0" fontId="51"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0" borderId="0"/>
    <xf numFmtId="0" fontId="3" fillId="0" borderId="0"/>
    <xf numFmtId="0" fontId="3" fillId="0" borderId="0"/>
    <xf numFmtId="0" fontId="12"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0" borderId="0"/>
    <xf numFmtId="0" fontId="52" fillId="0" borderId="0"/>
    <xf numFmtId="0" fontId="51" fillId="0" borderId="0"/>
    <xf numFmtId="0" fontId="5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2" fillId="0" borderId="0"/>
    <xf numFmtId="0" fontId="4" fillId="0" borderId="0"/>
    <xf numFmtId="0" fontId="3" fillId="0" borderId="0"/>
    <xf numFmtId="0" fontId="12" fillId="0" borderId="0"/>
    <xf numFmtId="0" fontId="4" fillId="0" borderId="0"/>
    <xf numFmtId="0" fontId="4" fillId="0" borderId="0"/>
    <xf numFmtId="0" fontId="52" fillId="0" borderId="0"/>
    <xf numFmtId="0" fontId="51" fillId="0" borderId="0"/>
    <xf numFmtId="0" fontId="52" fillId="0" borderId="0"/>
    <xf numFmtId="0" fontId="51"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55" fillId="0" borderId="0"/>
    <xf numFmtId="0" fontId="55" fillId="0" borderId="0"/>
    <xf numFmtId="0" fontId="55" fillId="0" borderId="0"/>
    <xf numFmtId="0" fontId="55" fillId="0" borderId="0"/>
    <xf numFmtId="0" fontId="13" fillId="0" borderId="0"/>
    <xf numFmtId="0" fontId="34" fillId="0" borderId="0"/>
    <xf numFmtId="0" fontId="34"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34" fillId="0" borderId="0"/>
    <xf numFmtId="0" fontId="12" fillId="0" borderId="0"/>
    <xf numFmtId="0" fontId="34" fillId="0" borderId="0"/>
    <xf numFmtId="0" fontId="51" fillId="0" borderId="0"/>
    <xf numFmtId="0" fontId="52" fillId="0" borderId="0"/>
    <xf numFmtId="0" fontId="51" fillId="0" borderId="0"/>
    <xf numFmtId="0" fontId="52" fillId="0" borderId="0"/>
    <xf numFmtId="0" fontId="51" fillId="0" borderId="0"/>
    <xf numFmtId="0" fontId="52" fillId="0" borderId="0"/>
    <xf numFmtId="0" fontId="34" fillId="0" borderId="0"/>
    <xf numFmtId="0" fontId="24" fillId="26" borderId="15" applyNumberFormat="0" applyFont="0" applyAlignment="0" applyProtection="0"/>
    <xf numFmtId="0" fontId="24" fillId="26" borderId="15" applyNumberFormat="0" applyFont="0" applyAlignment="0" applyProtection="0"/>
    <xf numFmtId="0" fontId="24" fillId="26" borderId="15" applyNumberFormat="0" applyFont="0" applyAlignment="0" applyProtection="0"/>
    <xf numFmtId="0" fontId="56" fillId="22" borderId="16" applyNumberFormat="0" applyAlignment="0" applyProtection="0"/>
    <xf numFmtId="0" fontId="56" fillId="22" borderId="16" applyNumberFormat="0" applyAlignment="0" applyProtection="0"/>
    <xf numFmtId="0" fontId="56" fillId="22" borderId="16" applyNumberFormat="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57" fillId="0" borderId="0" applyNumberFormat="0" applyFill="0" applyBorder="0" applyAlignment="0" applyProtection="0"/>
    <xf numFmtId="0" fontId="12" fillId="0" borderId="17" applyNumberFormat="0" applyFont="0" applyFill="0" applyAlignment="0" applyProtection="0"/>
    <xf numFmtId="0" fontId="58" fillId="0" borderId="18"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3" fillId="0" borderId="0">
      <alignment vertical="center"/>
    </xf>
    <xf numFmtId="40" fontId="62" fillId="0" borderId="0" applyFont="0" applyFill="0" applyBorder="0" applyAlignment="0" applyProtection="0"/>
    <xf numFmtId="38" fontId="62"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9" fontId="63" fillId="0" borderId="0" applyFont="0" applyFill="0" applyBorder="0" applyAlignment="0" applyProtection="0"/>
    <xf numFmtId="0" fontId="64" fillId="0" borderId="0"/>
    <xf numFmtId="181" fontId="65" fillId="0" borderId="0" applyFont="0" applyFill="0" applyBorder="0" applyAlignment="0" applyProtection="0"/>
    <xf numFmtId="182" fontId="65" fillId="0" borderId="0" applyFont="0" applyFill="0" applyBorder="0" applyAlignment="0" applyProtection="0"/>
    <xf numFmtId="183" fontId="65" fillId="0" borderId="0" applyFont="0" applyFill="0" applyBorder="0" applyAlignment="0" applyProtection="0"/>
    <xf numFmtId="169" fontId="65" fillId="0" borderId="0" applyFont="0" applyFill="0" applyBorder="0" applyAlignment="0" applyProtection="0"/>
    <xf numFmtId="0" fontId="66" fillId="0" borderId="0"/>
    <xf numFmtId="0" fontId="49" fillId="0" borderId="0"/>
    <xf numFmtId="171" fontId="67" fillId="0" borderId="0" applyFont="0" applyFill="0" applyBorder="0" applyAlignment="0" applyProtection="0"/>
    <xf numFmtId="184" fontId="67" fillId="0" borderId="0" applyFont="0" applyFill="0" applyBorder="0" applyAlignment="0" applyProtection="0"/>
    <xf numFmtId="185" fontId="67" fillId="0" borderId="0" applyFont="0" applyFill="0" applyBorder="0" applyAlignment="0" applyProtection="0"/>
    <xf numFmtId="6" fontId="18" fillId="0" borderId="0" applyFont="0" applyFill="0" applyBorder="0" applyAlignment="0" applyProtection="0"/>
    <xf numFmtId="186" fontId="67" fillId="0" borderId="0" applyFont="0" applyFill="0" applyBorder="0" applyAlignment="0" applyProtection="0"/>
    <xf numFmtId="0" fontId="2" fillId="0" borderId="0"/>
    <xf numFmtId="177" fontId="2" fillId="0" borderId="0" applyFill="0" applyBorder="0" applyAlignment="0"/>
    <xf numFmtId="177" fontId="2" fillId="0" borderId="0" applyFill="0" applyBorder="0" applyAlignment="0"/>
    <xf numFmtId="177" fontId="2" fillId="0" borderId="0" applyFill="0" applyBorder="0" applyAlignment="0"/>
    <xf numFmtId="177" fontId="2" fillId="0" borderId="0" applyFill="0" applyBorder="0" applyAlignment="0"/>
    <xf numFmtId="177" fontId="2" fillId="0" borderId="0" applyFill="0" applyBorder="0" applyAlignment="0"/>
    <xf numFmtId="177" fontId="2" fillId="0" borderId="0" applyFill="0" applyBorder="0" applyAlignment="0"/>
    <xf numFmtId="177" fontId="2" fillId="0" borderId="0" applyFill="0" applyBorder="0" applyAlignment="0"/>
    <xf numFmtId="43"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178"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179" fontId="2" fillId="0" borderId="14"/>
    <xf numFmtId="179" fontId="2" fillId="0" borderId="14"/>
    <xf numFmtId="179" fontId="2" fillId="0" borderId="14"/>
    <xf numFmtId="179" fontId="2" fillId="0" borderId="14"/>
    <xf numFmtId="179" fontId="2" fillId="0" borderId="14"/>
    <xf numFmtId="179" fontId="2" fillId="0" borderId="14"/>
    <xf numFmtId="179" fontId="2" fillId="0" borderId="14"/>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2" fillId="0" borderId="17" applyNumberFormat="0" applyFont="0" applyFill="0" applyAlignment="0" applyProtection="0"/>
    <xf numFmtId="0" fontId="80" fillId="0" borderId="0"/>
    <xf numFmtId="43" fontId="80" fillId="0" borderId="0" applyFont="0" applyFill="0" applyBorder="0" applyAlignment="0" applyProtection="0"/>
    <xf numFmtId="0" fontId="9" fillId="0" borderId="0"/>
    <xf numFmtId="0" fontId="13" fillId="0" borderId="0"/>
    <xf numFmtId="0" fontId="2" fillId="0" borderId="0"/>
    <xf numFmtId="0" fontId="9" fillId="0" borderId="0"/>
    <xf numFmtId="43" fontId="2" fillId="0" borderId="0" applyFont="0" applyFill="0" applyBorder="0" applyAlignment="0" applyProtection="0"/>
    <xf numFmtId="43" fontId="2" fillId="0" borderId="0" applyFont="0" applyFill="0" applyBorder="0" applyAlignment="0" applyProtection="0"/>
    <xf numFmtId="0" fontId="9" fillId="0" borderId="0"/>
    <xf numFmtId="0" fontId="2" fillId="0" borderId="0"/>
    <xf numFmtId="0" fontId="87"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51">
    <xf numFmtId="0" fontId="0" fillId="0" borderId="0" xfId="0"/>
    <xf numFmtId="0" fontId="3" fillId="0" borderId="0" xfId="2" applyFont="1" applyFill="1"/>
    <xf numFmtId="0" fontId="3" fillId="0" borderId="0" xfId="2" applyFont="1" applyFill="1" applyAlignment="1">
      <alignment horizontal="centerContinuous"/>
    </xf>
    <xf numFmtId="3" fontId="3" fillId="0" borderId="0" xfId="2" applyNumberFormat="1" applyFont="1" applyFill="1" applyAlignment="1">
      <alignment horizontal="centerContinuous"/>
    </xf>
    <xf numFmtId="0" fontId="7" fillId="0" borderId="0" xfId="2" applyFont="1" applyFill="1" applyBorder="1" applyAlignment="1">
      <alignment horizontal="center" vertical="center" wrapText="1"/>
    </xf>
    <xf numFmtId="0" fontId="9" fillId="0" borderId="0" xfId="2" applyFont="1" applyFill="1"/>
    <xf numFmtId="0" fontId="9"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166" fontId="8" fillId="0" borderId="1" xfId="2" applyNumberFormat="1" applyFont="1" applyFill="1" applyBorder="1" applyAlignment="1">
      <alignment horizontal="center" vertical="center"/>
    </xf>
    <xf numFmtId="4" fontId="9" fillId="0" borderId="1" xfId="2" applyNumberFormat="1" applyFont="1" applyFill="1" applyBorder="1" applyAlignment="1">
      <alignment horizontal="right" vertical="center" wrapText="1"/>
    </xf>
    <xf numFmtId="43" fontId="9" fillId="0" borderId="1" xfId="2" applyNumberFormat="1" applyFont="1" applyFill="1" applyBorder="1" applyAlignment="1">
      <alignment horizontal="right" vertical="center" wrapText="1"/>
    </xf>
    <xf numFmtId="43" fontId="9" fillId="0" borderId="1" xfId="4" applyNumberFormat="1" applyFont="1" applyFill="1" applyBorder="1" applyAlignment="1">
      <alignment horizontal="right" vertical="center" wrapText="1"/>
    </xf>
    <xf numFmtId="43" fontId="9" fillId="0" borderId="1" xfId="5" applyNumberFormat="1" applyFont="1" applyFill="1" applyBorder="1" applyAlignment="1">
      <alignment horizontal="right" vertical="center" wrapText="1"/>
    </xf>
    <xf numFmtId="4" fontId="9" fillId="0" borderId="1" xfId="5" applyNumberFormat="1" applyFont="1" applyFill="1" applyBorder="1" applyAlignment="1">
      <alignment horizontal="right" vertical="center" wrapText="1"/>
    </xf>
    <xf numFmtId="4" fontId="9" fillId="0" borderId="1" xfId="7" applyNumberFormat="1" applyFont="1" applyFill="1" applyBorder="1" applyAlignment="1">
      <alignment horizontal="right" vertical="center" wrapText="1"/>
    </xf>
    <xf numFmtId="4" fontId="9" fillId="0" borderId="1" xfId="6" applyNumberFormat="1" applyFont="1" applyFill="1" applyBorder="1" applyAlignment="1">
      <alignment horizontal="right" vertical="center" wrapText="1"/>
    </xf>
    <xf numFmtId="4" fontId="9" fillId="0" borderId="1" xfId="8" applyNumberFormat="1" applyFont="1" applyFill="1" applyBorder="1" applyAlignment="1">
      <alignment horizontal="right" vertical="center" wrapText="1"/>
    </xf>
    <xf numFmtId="43" fontId="9" fillId="0" borderId="1" xfId="2" applyNumberFormat="1" applyFont="1" applyFill="1" applyBorder="1" applyAlignment="1">
      <alignment horizontal="right" vertical="center"/>
    </xf>
    <xf numFmtId="0" fontId="10" fillId="0" borderId="1" xfId="2" applyFont="1" applyFill="1" applyBorder="1" applyAlignment="1">
      <alignment horizontal="center" vertical="center"/>
    </xf>
    <xf numFmtId="167" fontId="9" fillId="0" borderId="0" xfId="2" applyNumberFormat="1" applyFont="1" applyFill="1"/>
    <xf numFmtId="0" fontId="10" fillId="0" borderId="0" xfId="2" applyFont="1" applyFill="1" applyBorder="1" applyAlignment="1">
      <alignment horizontal="center" vertical="center"/>
    </xf>
    <xf numFmtId="0" fontId="8" fillId="0" borderId="0" xfId="2" applyFont="1" applyFill="1" applyBorder="1" applyAlignment="1">
      <alignment vertical="center"/>
    </xf>
    <xf numFmtId="4" fontId="8" fillId="0" borderId="0" xfId="4" applyNumberFormat="1" applyFont="1" applyFill="1" applyBorder="1" applyAlignment="1">
      <alignment horizontal="center" vertical="center" wrapText="1"/>
    </xf>
    <xf numFmtId="4" fontId="8" fillId="0" borderId="6" xfId="4" applyNumberFormat="1" applyFont="1" applyFill="1" applyBorder="1" applyAlignment="1">
      <alignment horizontal="center" vertical="center" wrapText="1"/>
    </xf>
    <xf numFmtId="4" fontId="8" fillId="0" borderId="6" xfId="2" applyNumberFormat="1" applyFont="1" applyFill="1" applyBorder="1" applyAlignment="1">
      <alignment horizontal="center" vertical="center" wrapText="1"/>
    </xf>
    <xf numFmtId="0" fontId="8" fillId="0" borderId="0" xfId="2" applyFont="1" applyFill="1" applyBorder="1"/>
    <xf numFmtId="0" fontId="5" fillId="0" borderId="0" xfId="2" applyFont="1" applyFill="1"/>
    <xf numFmtId="3" fontId="9" fillId="0" borderId="0" xfId="2" applyNumberFormat="1" applyFont="1" applyFill="1"/>
    <xf numFmtId="0" fontId="9" fillId="0" borderId="1" xfId="2" applyFont="1" applyFill="1" applyBorder="1" applyAlignment="1">
      <alignment horizontal="center" vertical="center"/>
    </xf>
    <xf numFmtId="0" fontId="9" fillId="0" borderId="1" xfId="2" applyFont="1" applyFill="1" applyBorder="1" applyAlignment="1">
      <alignment vertical="center"/>
    </xf>
    <xf numFmtId="4" fontId="68" fillId="0" borderId="1" xfId="2" applyNumberFormat="1" applyFont="1" applyFill="1" applyBorder="1" applyAlignment="1">
      <alignment horizontal="right" vertical="center" wrapText="1"/>
    </xf>
    <xf numFmtId="9" fontId="9" fillId="0" borderId="1" xfId="1" applyFont="1" applyFill="1" applyBorder="1" applyAlignment="1">
      <alignment horizontal="right" vertical="center" wrapText="1"/>
    </xf>
    <xf numFmtId="187" fontId="9" fillId="0" borderId="1" xfId="1" applyNumberFormat="1" applyFont="1" applyFill="1" applyBorder="1" applyAlignment="1">
      <alignment horizontal="right" vertical="center" wrapText="1"/>
    </xf>
    <xf numFmtId="167" fontId="11" fillId="0" borderId="0" xfId="2" applyNumberFormat="1" applyFont="1" applyFill="1"/>
    <xf numFmtId="43" fontId="10" fillId="0" borderId="1" xfId="4" applyNumberFormat="1" applyFont="1" applyFill="1" applyBorder="1" applyAlignment="1">
      <alignment horizontal="right" vertical="center" wrapText="1"/>
    </xf>
    <xf numFmtId="0" fontId="10" fillId="0" borderId="1" xfId="2" applyFont="1" applyFill="1" applyBorder="1" applyAlignment="1">
      <alignment vertical="center"/>
    </xf>
    <xf numFmtId="4" fontId="69" fillId="0" borderId="1" xfId="4" applyNumberFormat="1" applyFont="1" applyFill="1" applyBorder="1" applyAlignment="1">
      <alignment horizontal="right" vertical="center" wrapText="1"/>
    </xf>
    <xf numFmtId="4" fontId="11" fillId="0" borderId="1" xfId="4" applyNumberFormat="1" applyFont="1" applyFill="1" applyBorder="1" applyAlignment="1">
      <alignment horizontal="right" vertical="center" wrapText="1"/>
    </xf>
    <xf numFmtId="4" fontId="10" fillId="0" borderId="1" xfId="4" applyNumberFormat="1" applyFont="1" applyFill="1" applyBorder="1" applyAlignment="1">
      <alignment horizontal="right" vertical="center" wrapText="1"/>
    </xf>
    <xf numFmtId="187" fontId="10" fillId="0" borderId="1" xfId="1" applyNumberFormat="1" applyFont="1" applyFill="1" applyBorder="1" applyAlignment="1">
      <alignment horizontal="right" vertical="center" wrapText="1"/>
    </xf>
    <xf numFmtId="9" fontId="10" fillId="0" borderId="1" xfId="1" applyFont="1" applyFill="1" applyBorder="1" applyAlignment="1">
      <alignment horizontal="right" vertical="center" wrapText="1"/>
    </xf>
    <xf numFmtId="0" fontId="10" fillId="0" borderId="0" xfId="2" applyFont="1" applyFill="1"/>
    <xf numFmtId="43" fontId="71" fillId="0" borderId="1" xfId="4" applyNumberFormat="1" applyFont="1" applyFill="1" applyBorder="1" applyAlignment="1">
      <alignment horizontal="right" vertical="center" wrapText="1"/>
    </xf>
    <xf numFmtId="43" fontId="70" fillId="0" borderId="1" xfId="2" applyNumberFormat="1" applyFont="1" applyFill="1" applyBorder="1" applyAlignment="1">
      <alignment horizontal="right" vertical="center" wrapText="1"/>
    </xf>
    <xf numFmtId="43" fontId="70" fillId="0" borderId="1" xfId="4" applyNumberFormat="1" applyFont="1" applyFill="1" applyBorder="1" applyAlignment="1">
      <alignment horizontal="right" vertical="center" wrapText="1"/>
    </xf>
    <xf numFmtId="168" fontId="70" fillId="0" borderId="1" xfId="2" applyNumberFormat="1" applyFont="1" applyFill="1" applyBorder="1" applyAlignment="1">
      <alignment horizontal="right" vertical="center" wrapText="1"/>
    </xf>
    <xf numFmtId="188" fontId="9" fillId="0" borderId="1" xfId="2" applyNumberFormat="1" applyFont="1" applyFill="1" applyBorder="1" applyAlignment="1">
      <alignment horizontal="right" vertical="center" wrapText="1"/>
    </xf>
    <xf numFmtId="188" fontId="10" fillId="0" borderId="1" xfId="4" applyNumberFormat="1" applyFont="1" applyFill="1" applyBorder="1" applyAlignment="1">
      <alignment horizontal="right" vertical="center" wrapText="1"/>
    </xf>
    <xf numFmtId="10" fontId="10" fillId="0" borderId="1" xfId="1" applyNumberFormat="1" applyFont="1" applyFill="1" applyBorder="1" applyAlignment="1">
      <alignment horizontal="right"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43" fontId="10" fillId="0" borderId="1" xfId="2" applyNumberFormat="1" applyFont="1" applyFill="1" applyBorder="1" applyAlignment="1">
      <alignment horizontal="right" vertical="center" wrapText="1"/>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43" fontId="8" fillId="0" borderId="1" xfId="2" applyNumberFormat="1" applyFont="1" applyFill="1" applyBorder="1" applyAlignment="1">
      <alignment horizontal="right" vertical="center" wrapText="1"/>
    </xf>
    <xf numFmtId="168" fontId="8" fillId="0" borderId="1" xfId="2" applyNumberFormat="1" applyFont="1" applyFill="1" applyBorder="1" applyAlignment="1">
      <alignment horizontal="right" vertical="center" wrapText="1"/>
    </xf>
    <xf numFmtId="43" fontId="68" fillId="0" borderId="1" xfId="2" applyNumberFormat="1" applyFont="1" applyFill="1" applyBorder="1" applyAlignment="1">
      <alignment horizontal="right" vertical="center" wrapText="1"/>
    </xf>
    <xf numFmtId="43" fontId="72" fillId="0" borderId="1" xfId="4" applyNumberFormat="1" applyFont="1" applyFill="1" applyBorder="1" applyAlignment="1">
      <alignment horizontal="right" vertical="center" wrapText="1"/>
    </xf>
    <xf numFmtId="188" fontId="72" fillId="0" borderId="1" xfId="2" applyNumberFormat="1" applyFont="1" applyFill="1" applyBorder="1" applyAlignment="1">
      <alignment horizontal="right" vertical="center" wrapText="1"/>
    </xf>
    <xf numFmtId="43" fontId="72" fillId="0" borderId="1" xfId="5" applyNumberFormat="1" applyFont="1" applyFill="1" applyBorder="1" applyAlignment="1">
      <alignment horizontal="right" vertical="center" wrapText="1"/>
    </xf>
    <xf numFmtId="43" fontId="72" fillId="0" borderId="1" xfId="2" applyNumberFormat="1" applyFont="1" applyFill="1" applyBorder="1" applyAlignment="1">
      <alignment horizontal="right" vertical="center"/>
    </xf>
    <xf numFmtId="43" fontId="68" fillId="0" borderId="1" xfId="4" applyNumberFormat="1" applyFont="1" applyFill="1" applyBorder="1" applyAlignment="1">
      <alignment horizontal="right" vertical="center" wrapText="1"/>
    </xf>
    <xf numFmtId="10" fontId="8" fillId="0" borderId="0" xfId="1" applyNumberFormat="1" applyFont="1" applyFill="1"/>
    <xf numFmtId="43" fontId="8" fillId="0" borderId="1" xfId="4" applyNumberFormat="1" applyFont="1" applyFill="1" applyBorder="1" applyAlignment="1">
      <alignment horizontal="right" vertical="center" wrapText="1"/>
    </xf>
    <xf numFmtId="43" fontId="73" fillId="0" borderId="1" xfId="4" applyNumberFormat="1" applyFont="1" applyFill="1" applyBorder="1" applyAlignment="1">
      <alignment horizontal="right" vertical="center" wrapText="1"/>
    </xf>
    <xf numFmtId="43" fontId="75" fillId="0" borderId="1" xfId="2" applyNumberFormat="1" applyFont="1" applyFill="1" applyBorder="1" applyAlignment="1">
      <alignment horizontal="right" vertical="center" wrapText="1"/>
    </xf>
    <xf numFmtId="43" fontId="73" fillId="0" borderId="1" xfId="5" applyNumberFormat="1" applyFont="1" applyFill="1" applyBorder="1" applyAlignment="1">
      <alignment horizontal="right" vertical="center" wrapText="1"/>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76" fillId="0" borderId="0" xfId="2" applyFont="1" applyFill="1" applyAlignment="1">
      <alignment horizontal="left"/>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4" fontId="72" fillId="0" borderId="1" xfId="8" applyNumberFormat="1" applyFont="1" applyFill="1" applyBorder="1" applyAlignment="1">
      <alignment horizontal="right" vertical="center" wrapText="1"/>
    </xf>
    <xf numFmtId="4" fontId="72" fillId="0" borderId="1" xfId="5" applyNumberFormat="1" applyFont="1" applyFill="1" applyBorder="1" applyAlignment="1">
      <alignment horizontal="right" vertical="center" wrapText="1"/>
    </xf>
    <xf numFmtId="4" fontId="72" fillId="0" borderId="1" xfId="2" applyNumberFormat="1" applyFont="1" applyFill="1" applyBorder="1" applyAlignment="1">
      <alignment horizontal="right" vertical="center" wrapText="1"/>
    </xf>
    <xf numFmtId="2" fontId="78" fillId="0" borderId="19" xfId="596" applyNumberFormat="1" applyFont="1" applyFill="1" applyBorder="1" applyAlignment="1">
      <alignment horizontal="right" vertical="center"/>
    </xf>
    <xf numFmtId="2" fontId="79" fillId="0" borderId="19" xfId="596" applyNumberFormat="1" applyFont="1" applyFill="1" applyBorder="1" applyAlignment="1">
      <alignment horizontal="right" vertical="center"/>
    </xf>
    <xf numFmtId="2" fontId="79" fillId="0" borderId="19" xfId="596" applyNumberFormat="1" applyFont="1" applyFill="1" applyBorder="1" applyAlignment="1">
      <alignment horizontal="right" vertical="center" wrapText="1"/>
    </xf>
    <xf numFmtId="0" fontId="79" fillId="0" borderId="19" xfId="596" applyFont="1" applyFill="1" applyBorder="1" applyAlignment="1">
      <alignment vertical="center"/>
    </xf>
    <xf numFmtId="0" fontId="77" fillId="0" borderId="19" xfId="596" applyFont="1" applyFill="1" applyBorder="1" applyAlignment="1">
      <alignment vertical="center"/>
    </xf>
    <xf numFmtId="2" fontId="78" fillId="0" borderId="19" xfId="596" applyNumberFormat="1" applyFont="1" applyFill="1" applyBorder="1" applyAlignment="1">
      <alignment horizontal="center" vertical="center" wrapText="1"/>
    </xf>
    <xf numFmtId="0" fontId="78" fillId="0" borderId="19" xfId="596" applyFont="1" applyFill="1" applyBorder="1" applyAlignment="1">
      <alignment horizontal="center" vertical="center" wrapText="1"/>
    </xf>
    <xf numFmtId="0" fontId="78" fillId="0" borderId="19" xfId="596" applyFont="1" applyFill="1" applyBorder="1" applyAlignment="1">
      <alignment vertical="center"/>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43" fontId="81" fillId="0" borderId="1" xfId="2" applyNumberFormat="1" applyFont="1" applyFill="1" applyBorder="1" applyAlignment="1">
      <alignment horizontal="right" vertical="center"/>
    </xf>
    <xf numFmtId="43" fontId="81" fillId="0" borderId="1" xfId="5" applyNumberFormat="1" applyFont="1" applyFill="1" applyBorder="1" applyAlignment="1">
      <alignment horizontal="right" vertical="center" wrapText="1"/>
    </xf>
    <xf numFmtId="43" fontId="81" fillId="0" borderId="1" xfId="4" applyNumberFormat="1" applyFont="1" applyFill="1" applyBorder="1" applyAlignment="1">
      <alignment horizontal="right" vertical="center" wrapText="1"/>
    </xf>
    <xf numFmtId="0" fontId="82" fillId="0" borderId="1" xfId="545" applyNumberFormat="1" applyFont="1" applyFill="1" applyBorder="1" applyAlignment="1">
      <alignment horizontal="center" vertical="center" wrapText="1"/>
    </xf>
    <xf numFmtId="3" fontId="9" fillId="0" borderId="1" xfId="2" applyNumberFormat="1" applyFont="1" applyFill="1" applyBorder="1" applyAlignment="1">
      <alignment horizontal="right" vertical="center" wrapText="1"/>
    </xf>
    <xf numFmtId="3" fontId="81" fillId="0" borderId="1" xfId="2" applyNumberFormat="1" applyFont="1" applyFill="1" applyBorder="1" applyAlignment="1">
      <alignment horizontal="right" vertical="center" wrapText="1"/>
    </xf>
    <xf numFmtId="43" fontId="8" fillId="2" borderId="1" xfId="2" applyNumberFormat="1" applyFont="1" applyFill="1" applyBorder="1" applyAlignment="1">
      <alignment horizontal="right" vertical="center" wrapText="1"/>
    </xf>
    <xf numFmtId="43" fontId="70" fillId="2" borderId="1" xfId="2" applyNumberFormat="1" applyFont="1" applyFill="1" applyBorder="1" applyAlignment="1">
      <alignment horizontal="right" vertical="center" wrapText="1"/>
    </xf>
    <xf numFmtId="168" fontId="8" fillId="2" borderId="1" xfId="2" applyNumberFormat="1" applyFont="1" applyFill="1" applyBorder="1" applyAlignment="1">
      <alignment horizontal="right" vertical="center" wrapText="1"/>
    </xf>
    <xf numFmtId="43" fontId="10" fillId="2" borderId="1" xfId="4" applyNumberFormat="1" applyFont="1" applyFill="1" applyBorder="1" applyAlignment="1">
      <alignment horizontal="right" vertical="center" wrapText="1"/>
    </xf>
    <xf numFmtId="43" fontId="8" fillId="2" borderId="1" xfId="4" applyNumberFormat="1" applyFont="1" applyFill="1" applyBorder="1" applyAlignment="1">
      <alignment horizontal="right" vertical="center" wrapText="1"/>
    </xf>
    <xf numFmtId="187" fontId="10" fillId="2" borderId="1" xfId="1" applyNumberFormat="1" applyFont="1" applyFill="1" applyBorder="1" applyAlignment="1">
      <alignment horizontal="right" vertical="center" wrapText="1"/>
    </xf>
    <xf numFmtId="3" fontId="10" fillId="27" borderId="1" xfId="4" applyNumberFormat="1" applyFont="1" applyFill="1" applyBorder="1" applyAlignment="1">
      <alignment horizontal="right" vertical="center" wrapText="1"/>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83" fillId="0" borderId="1" xfId="545" applyNumberFormat="1" applyFont="1" applyFill="1" applyBorder="1" applyAlignment="1">
      <alignment horizontal="center" vertical="center" wrapText="1"/>
    </xf>
    <xf numFmtId="43" fontId="81" fillId="2" borderId="1" xfId="2" applyNumberFormat="1" applyFont="1" applyFill="1" applyBorder="1" applyAlignment="1">
      <alignment horizontal="right" vertical="center" wrapText="1"/>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43" fontId="84" fillId="0" borderId="1" xfId="2" applyNumberFormat="1" applyFont="1" applyFill="1" applyBorder="1" applyAlignment="1">
      <alignment horizontal="right" vertical="center"/>
    </xf>
    <xf numFmtId="43" fontId="84" fillId="0" borderId="1" xfId="5" applyNumberFormat="1" applyFont="1" applyFill="1" applyBorder="1" applyAlignment="1">
      <alignment horizontal="right" vertical="center" wrapText="1"/>
    </xf>
    <xf numFmtId="43" fontId="84" fillId="0" borderId="1" xfId="4" applyNumberFormat="1" applyFont="1" applyFill="1" applyBorder="1" applyAlignment="1">
      <alignment horizontal="right" vertical="center" wrapText="1"/>
    </xf>
    <xf numFmtId="3" fontId="84" fillId="0" borderId="1" xfId="2" applyNumberFormat="1" applyFont="1" applyFill="1" applyBorder="1" applyAlignment="1">
      <alignment horizontal="right" vertical="center" wrapText="1"/>
    </xf>
    <xf numFmtId="0" fontId="86" fillId="0" borderId="1" xfId="545" applyNumberFormat="1"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43" fontId="85" fillId="0" borderId="1" xfId="2" applyNumberFormat="1" applyFont="1" applyFill="1" applyBorder="1" applyAlignment="1">
      <alignment horizontal="right" vertical="center" wrapText="1"/>
    </xf>
    <xf numFmtId="43" fontId="84" fillId="0" borderId="1" xfId="2" applyNumberFormat="1" applyFont="1" applyFill="1" applyBorder="1" applyAlignment="1">
      <alignment horizontal="right" vertical="center" wrapText="1"/>
    </xf>
    <xf numFmtId="3" fontId="10" fillId="0" borderId="1" xfId="4" applyNumberFormat="1" applyFont="1" applyFill="1" applyBorder="1" applyAlignment="1">
      <alignment horizontal="right" vertical="center" wrapText="1"/>
    </xf>
    <xf numFmtId="0" fontId="9" fillId="28" borderId="1" xfId="2" applyFont="1" applyFill="1" applyBorder="1" applyAlignment="1">
      <alignment horizontal="center" vertical="center"/>
    </xf>
    <xf numFmtId="0" fontId="9" fillId="28" borderId="1" xfId="2" applyFont="1" applyFill="1" applyBorder="1" applyAlignment="1">
      <alignment vertical="center"/>
    </xf>
    <xf numFmtId="4" fontId="68" fillId="28" borderId="1" xfId="2" applyNumberFormat="1" applyFont="1" applyFill="1" applyBorder="1" applyAlignment="1">
      <alignment horizontal="right" vertical="center" wrapText="1"/>
    </xf>
    <xf numFmtId="4" fontId="9" fillId="28" borderId="1" xfId="5" applyNumberFormat="1" applyFont="1" applyFill="1" applyBorder="1" applyAlignment="1">
      <alignment horizontal="right" vertical="center" wrapText="1"/>
    </xf>
    <xf numFmtId="4" fontId="72" fillId="28" borderId="1" xfId="5" applyNumberFormat="1" applyFont="1" applyFill="1" applyBorder="1" applyAlignment="1">
      <alignment horizontal="right" vertical="center" wrapText="1"/>
    </xf>
    <xf numFmtId="43" fontId="8" fillId="28" borderId="1" xfId="2" applyNumberFormat="1" applyFont="1" applyFill="1" applyBorder="1" applyAlignment="1">
      <alignment horizontal="right" vertical="center" wrapText="1"/>
    </xf>
    <xf numFmtId="43" fontId="9" fillId="28" borderId="1" xfId="4" applyNumberFormat="1" applyFont="1" applyFill="1" applyBorder="1" applyAlignment="1">
      <alignment horizontal="right" vertical="center" wrapText="1"/>
    </xf>
    <xf numFmtId="43" fontId="9" fillId="28" borderId="1" xfId="5" applyNumberFormat="1" applyFont="1" applyFill="1" applyBorder="1" applyAlignment="1">
      <alignment horizontal="right" vertical="center" wrapText="1"/>
    </xf>
    <xf numFmtId="3" fontId="9" fillId="28" borderId="1" xfId="2" applyNumberFormat="1" applyFont="1" applyFill="1" applyBorder="1" applyAlignment="1">
      <alignment horizontal="right" vertical="center" wrapText="1"/>
    </xf>
    <xf numFmtId="187" fontId="9" fillId="28" borderId="1" xfId="1" applyNumberFormat="1" applyFont="1" applyFill="1" applyBorder="1" applyAlignment="1">
      <alignment horizontal="right" vertical="center" wrapText="1"/>
    </xf>
    <xf numFmtId="9" fontId="9" fillId="28" borderId="1" xfId="1" applyFont="1" applyFill="1" applyBorder="1" applyAlignment="1">
      <alignment horizontal="right" vertical="center" wrapText="1"/>
    </xf>
    <xf numFmtId="43" fontId="9" fillId="28" borderId="1" xfId="2" applyNumberFormat="1" applyFont="1" applyFill="1" applyBorder="1" applyAlignment="1">
      <alignment horizontal="right" vertical="center" wrapText="1"/>
    </xf>
    <xf numFmtId="0" fontId="9" fillId="28" borderId="0" xfId="2" applyFont="1" applyFill="1"/>
    <xf numFmtId="167" fontId="9" fillId="28" borderId="0" xfId="2" applyNumberFormat="1" applyFont="1" applyFill="1"/>
    <xf numFmtId="0" fontId="3" fillId="0" borderId="19" xfId="596" applyFont="1" applyFill="1" applyBorder="1" applyAlignment="1">
      <alignment vertical="center"/>
    </xf>
    <xf numFmtId="0" fontId="3" fillId="0" borderId="19" xfId="596" applyFont="1" applyFill="1" applyBorder="1" applyAlignment="1">
      <alignment horizontal="center" vertical="center" wrapText="1"/>
    </xf>
    <xf numFmtId="2" fontId="3" fillId="0" borderId="19" xfId="596" applyNumberFormat="1" applyFont="1" applyFill="1" applyBorder="1" applyAlignment="1">
      <alignment horizontal="center" vertical="center" wrapText="1"/>
    </xf>
    <xf numFmtId="0" fontId="5" fillId="0" borderId="19" xfId="596" applyFont="1" applyFill="1" applyBorder="1" applyAlignment="1">
      <alignment vertical="center"/>
    </xf>
    <xf numFmtId="0" fontId="7" fillId="0" borderId="19" xfId="596" applyFont="1" applyFill="1" applyBorder="1" applyAlignment="1">
      <alignment vertical="center"/>
    </xf>
    <xf numFmtId="2" fontId="7" fillId="0" borderId="19" xfId="596" applyNumberFormat="1" applyFont="1" applyFill="1" applyBorder="1" applyAlignment="1">
      <alignment horizontal="right" vertical="center" wrapText="1"/>
    </xf>
    <xf numFmtId="2" fontId="7" fillId="0" borderId="19" xfId="596" applyNumberFormat="1" applyFont="1" applyFill="1" applyBorder="1" applyAlignment="1">
      <alignment horizontal="right" vertical="center"/>
    </xf>
    <xf numFmtId="2" fontId="3" fillId="0" borderId="19" xfId="596" applyNumberFormat="1" applyFont="1" applyFill="1" applyBorder="1" applyAlignment="1">
      <alignment horizontal="right" vertical="center"/>
    </xf>
    <xf numFmtId="43" fontId="81" fillId="0" borderId="1" xfId="2" applyNumberFormat="1" applyFont="1" applyFill="1" applyBorder="1" applyAlignment="1">
      <alignment horizontal="right"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10"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188" fontId="9" fillId="0" borderId="0" xfId="2" applyNumberFormat="1" applyFont="1" applyFill="1"/>
    <xf numFmtId="168" fontId="85" fillId="0" borderId="1" xfId="2" applyNumberFormat="1" applyFont="1" applyFill="1" applyBorder="1" applyAlignment="1">
      <alignment horizontal="right" vertical="center" wrapText="1"/>
    </xf>
    <xf numFmtId="43" fontId="85" fillId="0" borderId="1" xfId="4" applyNumberFormat="1" applyFont="1" applyFill="1" applyBorder="1" applyAlignment="1">
      <alignment horizontal="right" vertical="center" wrapText="1"/>
    </xf>
    <xf numFmtId="0" fontId="3" fillId="0" borderId="0" xfId="2" applyFont="1" applyFill="1" applyAlignment="1">
      <alignment horizontal="center" wrapText="1"/>
    </xf>
    <xf numFmtId="0" fontId="6" fillId="0" borderId="0" xfId="2" applyFont="1" applyFill="1" applyAlignment="1">
      <alignment horizontal="center" wrapText="1"/>
    </xf>
    <xf numFmtId="0" fontId="5" fillId="0" borderId="0" xfId="2" applyFont="1" applyFill="1" applyBorder="1" applyAlignment="1">
      <alignment horizontal="center" wrapText="1"/>
    </xf>
    <xf numFmtId="0" fontId="7" fillId="0" borderId="0" xfId="2" applyFont="1" applyFill="1" applyBorder="1" applyAlignment="1">
      <alignment horizontal="center" vertical="center" wrapText="1"/>
    </xf>
    <xf numFmtId="0" fontId="8" fillId="0" borderId="1" xfId="2" applyFont="1" applyFill="1" applyBorder="1" applyAlignment="1">
      <alignment horizontal="center" vertical="center"/>
    </xf>
    <xf numFmtId="0" fontId="8" fillId="0" borderId="1" xfId="2" applyFont="1" applyFill="1" applyBorder="1" applyAlignment="1">
      <alignment horizontal="center" vertical="center" wrapText="1"/>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0" borderId="1"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77" fillId="0" borderId="19" xfId="596" applyFont="1" applyFill="1" applyBorder="1" applyAlignment="1">
      <alignment horizontal="center" vertical="center"/>
    </xf>
    <xf numFmtId="0" fontId="77" fillId="0" borderId="20" xfId="596" applyFont="1" applyFill="1" applyBorder="1" applyAlignment="1">
      <alignment horizontal="center" vertical="center"/>
    </xf>
    <xf numFmtId="0" fontId="77" fillId="0" borderId="21" xfId="596" applyFont="1" applyFill="1" applyBorder="1" applyAlignment="1">
      <alignment horizontal="center" vertical="center"/>
    </xf>
    <xf numFmtId="0" fontId="77" fillId="0" borderId="22" xfId="596" applyFont="1" applyFill="1" applyBorder="1" applyAlignment="1">
      <alignment horizontal="center" vertical="center"/>
    </xf>
    <xf numFmtId="0" fontId="3" fillId="0" borderId="0" xfId="2" applyFont="1" applyFill="1" applyAlignment="1">
      <alignment horizontal="left" vertical="center" wrapText="1"/>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5" fillId="0" borderId="19" xfId="596" applyFont="1" applyFill="1" applyBorder="1" applyAlignment="1">
      <alignment horizontal="center" vertical="center"/>
    </xf>
    <xf numFmtId="0" fontId="5" fillId="0" borderId="20" xfId="596" applyFont="1" applyFill="1" applyBorder="1" applyAlignment="1">
      <alignment horizontal="center" vertical="center"/>
    </xf>
    <xf numFmtId="0" fontId="5" fillId="0" borderId="21" xfId="596" applyFont="1" applyFill="1" applyBorder="1" applyAlignment="1">
      <alignment horizontal="center" vertical="center"/>
    </xf>
    <xf numFmtId="0" fontId="5" fillId="0" borderId="22" xfId="596" applyFont="1" applyFill="1" applyBorder="1" applyAlignment="1">
      <alignment horizontal="center" vertical="center"/>
    </xf>
    <xf numFmtId="0" fontId="88" fillId="0" borderId="0" xfId="645" applyFont="1" applyBorder="1" applyAlignment="1">
      <alignment horizontal="center" vertical="center" wrapText="1"/>
    </xf>
    <xf numFmtId="0" fontId="89" fillId="0" borderId="0" xfId="645" applyFont="1" applyAlignment="1">
      <alignment wrapText="1"/>
    </xf>
    <xf numFmtId="0" fontId="90" fillId="0" borderId="23" xfId="645" applyFont="1" applyBorder="1" applyAlignment="1">
      <alignment horizontal="center" vertical="center" wrapText="1"/>
    </xf>
    <xf numFmtId="0" fontId="5" fillId="0" borderId="1" xfId="645" applyFont="1" applyBorder="1" applyAlignment="1">
      <alignment horizontal="center" vertical="center" wrapText="1"/>
    </xf>
    <xf numFmtId="0" fontId="5" fillId="0" borderId="24" xfId="645" applyFont="1" applyBorder="1" applyAlignment="1">
      <alignment horizontal="center" vertical="center" wrapText="1"/>
    </xf>
    <xf numFmtId="0" fontId="5" fillId="0" borderId="2" xfId="645" applyFont="1" applyBorder="1" applyAlignment="1">
      <alignment horizontal="center" vertical="center" wrapText="1"/>
    </xf>
    <xf numFmtId="0" fontId="5" fillId="0" borderId="25" xfId="645" applyFont="1" applyBorder="1" applyAlignment="1">
      <alignment horizontal="center" vertical="center" wrapText="1"/>
    </xf>
    <xf numFmtId="0" fontId="5" fillId="0" borderId="4" xfId="645" applyFont="1" applyBorder="1" applyAlignment="1">
      <alignment horizontal="center" vertical="center" wrapText="1"/>
    </xf>
    <xf numFmtId="0" fontId="5" fillId="0" borderId="24" xfId="645" applyFont="1" applyBorder="1" applyAlignment="1">
      <alignment horizontal="center" vertical="center" wrapText="1"/>
    </xf>
    <xf numFmtId="0" fontId="5" fillId="0" borderId="1" xfId="645" applyFont="1" applyBorder="1" applyAlignment="1">
      <alignment horizontal="center" vertical="center" wrapText="1"/>
    </xf>
    <xf numFmtId="0" fontId="5" fillId="0" borderId="5" xfId="645" applyFont="1" applyBorder="1" applyAlignment="1">
      <alignment horizontal="center" vertical="center" wrapText="1"/>
    </xf>
    <xf numFmtId="0" fontId="3" fillId="0" borderId="14" xfId="645" applyFont="1" applyBorder="1" applyAlignment="1">
      <alignment horizontal="center" vertical="center" wrapText="1"/>
    </xf>
    <xf numFmtId="0" fontId="3" fillId="0" borderId="14" xfId="645" applyFont="1" applyFill="1" applyBorder="1" applyAlignment="1">
      <alignment vertical="center" wrapText="1"/>
    </xf>
    <xf numFmtId="2" fontId="3" fillId="0" borderId="14" xfId="645" applyNumberFormat="1" applyFont="1" applyBorder="1" applyAlignment="1">
      <alignment horizontal="center" vertical="center" wrapText="1"/>
    </xf>
    <xf numFmtId="3" fontId="3" fillId="0" borderId="14" xfId="645" applyNumberFormat="1" applyFont="1" applyBorder="1" applyAlignment="1">
      <alignment horizontal="center" vertical="center" wrapText="1"/>
    </xf>
    <xf numFmtId="2" fontId="3" fillId="0" borderId="14" xfId="645" quotePrefix="1" applyNumberFormat="1" applyFont="1" applyFill="1" applyBorder="1" applyAlignment="1">
      <alignment horizontal="center" vertical="center" wrapText="1"/>
    </xf>
    <xf numFmtId="187" fontId="3" fillId="0" borderId="14" xfId="645" quotePrefix="1" applyNumberFormat="1" applyFont="1" applyFill="1" applyBorder="1" applyAlignment="1">
      <alignment horizontal="center" vertical="center" wrapText="1"/>
    </xf>
    <xf numFmtId="188" fontId="9" fillId="0" borderId="14" xfId="645" quotePrefix="1" applyNumberFormat="1" applyFont="1" applyFill="1" applyBorder="1" applyAlignment="1">
      <alignment horizontal="center" vertical="center" wrapText="1"/>
    </xf>
    <xf numFmtId="2" fontId="3" fillId="0" borderId="0" xfId="645" applyNumberFormat="1" applyFont="1" applyFill="1" applyBorder="1" applyAlignment="1">
      <alignment horizontal="right" wrapText="1"/>
    </xf>
    <xf numFmtId="0" fontId="89" fillId="0" borderId="0" xfId="645" applyFont="1" applyFill="1" applyAlignment="1">
      <alignment wrapText="1"/>
    </xf>
    <xf numFmtId="0" fontId="3" fillId="0" borderId="26" xfId="645" applyFont="1" applyBorder="1" applyAlignment="1">
      <alignment horizontal="center" vertical="center" wrapText="1"/>
    </xf>
    <xf numFmtId="0" fontId="3" fillId="0" borderId="26" xfId="645" applyFont="1" applyFill="1" applyBorder="1" applyAlignment="1">
      <alignment vertical="center" wrapText="1"/>
    </xf>
    <xf numFmtId="2" fontId="3" fillId="0" borderId="26" xfId="645" applyNumberFormat="1" applyFont="1" applyBorder="1" applyAlignment="1">
      <alignment horizontal="center" vertical="center" wrapText="1"/>
    </xf>
    <xf numFmtId="3" fontId="3" fillId="0" borderId="26" xfId="645" applyNumberFormat="1" applyFont="1" applyBorder="1" applyAlignment="1">
      <alignment horizontal="center" vertical="center" wrapText="1"/>
    </xf>
    <xf numFmtId="2" fontId="3" fillId="0" borderId="26" xfId="645" quotePrefix="1" applyNumberFormat="1" applyFont="1" applyFill="1" applyBorder="1" applyAlignment="1">
      <alignment horizontal="center" vertical="center" wrapText="1"/>
    </xf>
    <xf numFmtId="187" fontId="3" fillId="0" borderId="26" xfId="645" quotePrefix="1" applyNumberFormat="1" applyFont="1" applyFill="1" applyBorder="1" applyAlignment="1">
      <alignment horizontal="center" vertical="center" wrapText="1"/>
    </xf>
    <xf numFmtId="188" fontId="9" fillId="0" borderId="26" xfId="645" quotePrefix="1" applyNumberFormat="1" applyFont="1" applyFill="1" applyBorder="1" applyAlignment="1">
      <alignment horizontal="center" vertical="center" wrapText="1"/>
    </xf>
    <xf numFmtId="189" fontId="3" fillId="0" borderId="26" xfId="645" applyNumberFormat="1" applyFont="1" applyBorder="1" applyAlignment="1">
      <alignment horizontal="center" vertical="center" wrapText="1"/>
    </xf>
    <xf numFmtId="0" fontId="9" fillId="0" borderId="0" xfId="645" applyFont="1" applyFill="1" applyAlignment="1">
      <alignment wrapText="1"/>
    </xf>
    <xf numFmtId="0" fontId="3" fillId="0" borderId="26" xfId="645" applyFont="1" applyFill="1" applyBorder="1" applyAlignment="1">
      <alignment horizontal="left" vertical="center" wrapText="1"/>
    </xf>
    <xf numFmtId="2" fontId="89" fillId="0" borderId="0" xfId="645" applyNumberFormat="1" applyFont="1" applyFill="1" applyAlignment="1">
      <alignment wrapText="1"/>
    </xf>
    <xf numFmtId="0" fontId="3" fillId="0" borderId="27" xfId="645" applyFont="1" applyFill="1" applyBorder="1" applyAlignment="1">
      <alignment vertical="center" wrapText="1"/>
    </xf>
    <xf numFmtId="189" fontId="3" fillId="0" borderId="27" xfId="645" applyNumberFormat="1" applyFont="1" applyBorder="1" applyAlignment="1">
      <alignment horizontal="center" vertical="center" wrapText="1"/>
    </xf>
    <xf numFmtId="3" fontId="3" fillId="0" borderId="27" xfId="645" applyNumberFormat="1" applyFont="1" applyBorder="1" applyAlignment="1">
      <alignment horizontal="center" vertical="center" wrapText="1"/>
    </xf>
    <xf numFmtId="2" fontId="3" fillId="0" borderId="27" xfId="645" quotePrefix="1" applyNumberFormat="1" applyFont="1" applyFill="1" applyBorder="1" applyAlignment="1">
      <alignment horizontal="center" vertical="center" wrapText="1"/>
    </xf>
    <xf numFmtId="187" fontId="3" fillId="0" borderId="27" xfId="645" quotePrefix="1" applyNumberFormat="1" applyFont="1" applyFill="1" applyBorder="1" applyAlignment="1">
      <alignment horizontal="center" vertical="center" wrapText="1"/>
    </xf>
    <xf numFmtId="188" fontId="9" fillId="0" borderId="27" xfId="645" quotePrefix="1" applyNumberFormat="1" applyFont="1" applyFill="1" applyBorder="1" applyAlignment="1">
      <alignment horizontal="center" vertical="center" wrapText="1"/>
    </xf>
    <xf numFmtId="0" fontId="5" fillId="0" borderId="23" xfId="645" applyFont="1" applyBorder="1" applyAlignment="1">
      <alignment horizontal="center" vertical="center" wrapText="1"/>
    </xf>
    <xf numFmtId="2" fontId="5" fillId="0" borderId="5" xfId="645" applyNumberFormat="1" applyFont="1" applyBorder="1" applyAlignment="1">
      <alignment horizontal="center" vertical="center" wrapText="1"/>
    </xf>
    <xf numFmtId="3" fontId="5" fillId="0" borderId="5" xfId="645" applyNumberFormat="1" applyFont="1" applyBorder="1" applyAlignment="1">
      <alignment horizontal="center" vertical="center" wrapText="1"/>
    </xf>
    <xf numFmtId="2" fontId="5" fillId="0" borderId="5" xfId="645" applyNumberFormat="1" applyFont="1" applyFill="1" applyBorder="1" applyAlignment="1">
      <alignment horizontal="center" vertical="center" wrapText="1"/>
    </xf>
    <xf numFmtId="187" fontId="5" fillId="0" borderId="5" xfId="645" quotePrefix="1" applyNumberFormat="1" applyFont="1" applyFill="1" applyBorder="1" applyAlignment="1">
      <alignment horizontal="center" vertical="center" wrapText="1"/>
    </xf>
    <xf numFmtId="0" fontId="89" fillId="0" borderId="0" xfId="645" applyNumberFormat="1" applyFont="1" applyFill="1" applyAlignment="1">
      <alignment wrapText="1"/>
    </xf>
    <xf numFmtId="0" fontId="5" fillId="0" borderId="0" xfId="645" applyFont="1" applyBorder="1" applyAlignment="1">
      <alignment horizontal="center" vertical="center" wrapText="1"/>
    </xf>
    <xf numFmtId="189" fontId="5" fillId="0" borderId="0" xfId="645" applyNumberFormat="1" applyFont="1" applyBorder="1" applyAlignment="1">
      <alignment horizontal="center" vertical="center" wrapText="1"/>
    </xf>
    <xf numFmtId="3" fontId="5" fillId="0" borderId="0" xfId="645" applyNumberFormat="1" applyFont="1" applyBorder="1" applyAlignment="1">
      <alignment horizontal="center" vertical="center" wrapText="1"/>
    </xf>
    <xf numFmtId="2" fontId="5" fillId="0" borderId="0" xfId="645" applyNumberFormat="1" applyFont="1" applyBorder="1" applyAlignment="1">
      <alignment horizontal="center" vertical="center" wrapText="1"/>
    </xf>
    <xf numFmtId="0" fontId="91" fillId="0" borderId="0" xfId="645" quotePrefix="1" applyFont="1" applyAlignment="1">
      <alignment vertical="center"/>
    </xf>
    <xf numFmtId="0" fontId="91" fillId="0" borderId="0" xfId="645" quotePrefix="1" applyFont="1" applyFill="1" applyAlignment="1">
      <alignment vertical="center" wrapText="1"/>
    </xf>
    <xf numFmtId="2" fontId="89" fillId="0" borderId="0" xfId="645" applyNumberFormat="1" applyFont="1" applyAlignment="1">
      <alignment wrapText="1"/>
    </xf>
    <xf numFmtId="0" fontId="91" fillId="0" borderId="0" xfId="645" quotePrefix="1" applyFont="1" applyAlignment="1">
      <alignment vertical="center" wrapText="1"/>
    </xf>
  </cellXfs>
  <cellStyles count="740">
    <cellStyle name="??" xfId="10"/>
    <cellStyle name="?? [0.00]_PRODUCT DETAIL Q1" xfId="11"/>
    <cellStyle name="?? [0]" xfId="12"/>
    <cellStyle name="???? [0.00]_PRODUCT DETAIL Q1" xfId="13"/>
    <cellStyle name="????_PRODUCT DETAIL Q1" xfId="14"/>
    <cellStyle name="???[0]_Book1" xfId="15"/>
    <cellStyle name="???_95" xfId="16"/>
    <cellStyle name="??[0]_BRE" xfId="17"/>
    <cellStyle name="??_ Att. 1- Cover" xfId="18"/>
    <cellStyle name="•W_’·Šú‰p•¶" xfId="19"/>
    <cellStyle name="1" xfId="20"/>
    <cellStyle name="1_Cau thuy dien Ban La (Cu Anh)" xfId="21"/>
    <cellStyle name="1_Cau thuy dien Ban La (Cu Anh) 2" xfId="22"/>
    <cellStyle name="1_Cau thuy dien Ban La (Cu Anh) 3" xfId="23"/>
    <cellStyle name="1_Cau thuy dien Ban La (Cu Anh) 3 2" xfId="24"/>
    <cellStyle name="1_Cau thuy dien Ban La (Cu Anh) 3 3" xfId="25"/>
    <cellStyle name="1_Cau thuy dien Ban La (Cu Anh) 3 4" xfId="26"/>
    <cellStyle name="1_Cau thuy dien Ban La (Cu Anh) 3 5" xfId="27"/>
    <cellStyle name="1_Cau thuy dien Ban La (Cu Anh) 3_GTNT 2018" xfId="28"/>
    <cellStyle name="1_Cau thuy dien Ban La (Cu Anh)_Đường BTXM 17-4" xfId="29"/>
    <cellStyle name="1_Du toan 558 (Km17+508.12 - Km 22)" xfId="30"/>
    <cellStyle name="1_Du toan 558 (Km17+508.12 - Km 22) 2" xfId="31"/>
    <cellStyle name="1_Du toan 558 (Km17+508.12 - Km 22) 3" xfId="32"/>
    <cellStyle name="1_Du toan 558 (Km17+508.12 - Km 22) 3 2" xfId="33"/>
    <cellStyle name="1_Du toan 558 (Km17+508.12 - Km 22) 3 3" xfId="34"/>
    <cellStyle name="1_Du toan 558 (Km17+508.12 - Km 22) 3 4" xfId="35"/>
    <cellStyle name="1_Du toan 558 (Km17+508.12 - Km 22) 3 5" xfId="36"/>
    <cellStyle name="1_Du toan 558 (Km17+508.12 - Km 22) 3_GTNT 2018" xfId="37"/>
    <cellStyle name="1_Du toan 558 (Km17+508.12 - Km 22)_Đường BTXM 17-4" xfId="38"/>
    <cellStyle name="1_ÿÿÿÿÿ" xfId="39"/>
    <cellStyle name="2" xfId="40"/>
    <cellStyle name="2_Cau thuy dien Ban La (Cu Anh)" xfId="41"/>
    <cellStyle name="2_Cau thuy dien Ban La (Cu Anh) 2" xfId="42"/>
    <cellStyle name="2_Cau thuy dien Ban La (Cu Anh) 3" xfId="43"/>
    <cellStyle name="2_Cau thuy dien Ban La (Cu Anh) 3 2" xfId="44"/>
    <cellStyle name="2_Cau thuy dien Ban La (Cu Anh) 3 3" xfId="45"/>
    <cellStyle name="2_Cau thuy dien Ban La (Cu Anh) 3 4" xfId="46"/>
    <cellStyle name="2_Cau thuy dien Ban La (Cu Anh) 3 5" xfId="47"/>
    <cellStyle name="2_Cau thuy dien Ban La (Cu Anh) 3_GTNT 2018" xfId="48"/>
    <cellStyle name="2_Cau thuy dien Ban La (Cu Anh)_Đường BTXM 17-4" xfId="49"/>
    <cellStyle name="2_Du toan 558 (Km17+508.12 - Km 22)" xfId="50"/>
    <cellStyle name="2_Du toan 558 (Km17+508.12 - Km 22) 2" xfId="51"/>
    <cellStyle name="2_Du toan 558 (Km17+508.12 - Km 22) 3" xfId="52"/>
    <cellStyle name="2_Du toan 558 (Km17+508.12 - Km 22) 3 2" xfId="53"/>
    <cellStyle name="2_Du toan 558 (Km17+508.12 - Km 22) 3 3" xfId="54"/>
    <cellStyle name="2_Du toan 558 (Km17+508.12 - Km 22) 3 4" xfId="55"/>
    <cellStyle name="2_Du toan 558 (Km17+508.12 - Km 22) 3 5" xfId="56"/>
    <cellStyle name="2_Du toan 558 (Km17+508.12 - Km 22) 3_GTNT 2018" xfId="57"/>
    <cellStyle name="2_Du toan 558 (Km17+508.12 - Km 22)_Đường BTXM 17-4" xfId="58"/>
    <cellStyle name="2_ÿÿÿÿÿ" xfId="59"/>
    <cellStyle name="20% - Accent1 2" xfId="60"/>
    <cellStyle name="20% - Accent1 2 2" xfId="61"/>
    <cellStyle name="20% - Accent2 2" xfId="62"/>
    <cellStyle name="20% - Accent2 2 2" xfId="63"/>
    <cellStyle name="20% - Accent3 2" xfId="64"/>
    <cellStyle name="20% - Accent3 2 2" xfId="65"/>
    <cellStyle name="20% - Accent4 2" xfId="66"/>
    <cellStyle name="20% - Accent4 2 2" xfId="67"/>
    <cellStyle name="20% - Accent5 2" xfId="68"/>
    <cellStyle name="20% - Accent5 2 2" xfId="69"/>
    <cellStyle name="20% - Accent6 2" xfId="70"/>
    <cellStyle name="20% - Accent6 2 2" xfId="71"/>
    <cellStyle name="3" xfId="72"/>
    <cellStyle name="3_Cau thuy dien Ban La (Cu Anh)" xfId="73"/>
    <cellStyle name="3_Cau thuy dien Ban La (Cu Anh) 2" xfId="74"/>
    <cellStyle name="3_Cau thuy dien Ban La (Cu Anh) 3" xfId="75"/>
    <cellStyle name="3_Cau thuy dien Ban La (Cu Anh) 3 2" xfId="76"/>
    <cellStyle name="3_Cau thuy dien Ban La (Cu Anh) 3 3" xfId="77"/>
    <cellStyle name="3_Cau thuy dien Ban La (Cu Anh) 3 4" xfId="78"/>
    <cellStyle name="3_Cau thuy dien Ban La (Cu Anh) 3 5" xfId="79"/>
    <cellStyle name="3_Cau thuy dien Ban La (Cu Anh) 3_GTNT 2018" xfId="80"/>
    <cellStyle name="3_Cau thuy dien Ban La (Cu Anh)_Đường BTXM 17-4" xfId="81"/>
    <cellStyle name="3_Du toan 558 (Km17+508.12 - Km 22)" xfId="82"/>
    <cellStyle name="3_Du toan 558 (Km17+508.12 - Km 22) 2" xfId="83"/>
    <cellStyle name="3_Du toan 558 (Km17+508.12 - Km 22) 3" xfId="84"/>
    <cellStyle name="3_Du toan 558 (Km17+508.12 - Km 22) 3 2" xfId="85"/>
    <cellStyle name="3_Du toan 558 (Km17+508.12 - Km 22) 3 3" xfId="86"/>
    <cellStyle name="3_Du toan 558 (Km17+508.12 - Km 22) 3 4" xfId="87"/>
    <cellStyle name="3_Du toan 558 (Km17+508.12 - Km 22) 3 5" xfId="88"/>
    <cellStyle name="3_Du toan 558 (Km17+508.12 - Km 22) 3_GTNT 2018" xfId="89"/>
    <cellStyle name="3_Du toan 558 (Km17+508.12 - Km 22)_Đường BTXM 17-4" xfId="90"/>
    <cellStyle name="3_ÿÿÿÿÿ" xfId="91"/>
    <cellStyle name="4" xfId="92"/>
    <cellStyle name="4_Cau thuy dien Ban La (Cu Anh)" xfId="93"/>
    <cellStyle name="4_Cau thuy dien Ban La (Cu Anh) 2" xfId="94"/>
    <cellStyle name="4_Cau thuy dien Ban La (Cu Anh) 3" xfId="95"/>
    <cellStyle name="4_Cau thuy dien Ban La (Cu Anh) 3 2" xfId="96"/>
    <cellStyle name="4_Cau thuy dien Ban La (Cu Anh) 3 3" xfId="97"/>
    <cellStyle name="4_Cau thuy dien Ban La (Cu Anh) 3 4" xfId="98"/>
    <cellStyle name="4_Cau thuy dien Ban La (Cu Anh) 3 5" xfId="99"/>
    <cellStyle name="4_Cau thuy dien Ban La (Cu Anh) 3_GTNT 2018" xfId="100"/>
    <cellStyle name="4_Cau thuy dien Ban La (Cu Anh)_Đường BTXM 17-4" xfId="101"/>
    <cellStyle name="4_Du toan 558 (Km17+508.12 - Km 22)" xfId="102"/>
    <cellStyle name="4_Du toan 558 (Km17+508.12 - Km 22) 2" xfId="103"/>
    <cellStyle name="4_Du toan 558 (Km17+508.12 - Km 22) 3" xfId="104"/>
    <cellStyle name="4_Du toan 558 (Km17+508.12 - Km 22) 3 2" xfId="105"/>
    <cellStyle name="4_Du toan 558 (Km17+508.12 - Km 22) 3 3" xfId="106"/>
    <cellStyle name="4_Du toan 558 (Km17+508.12 - Km 22) 3 4" xfId="107"/>
    <cellStyle name="4_Du toan 558 (Km17+508.12 - Km 22) 3 5" xfId="108"/>
    <cellStyle name="4_Du toan 558 (Km17+508.12 - Km 22) 3_GTNT 2018" xfId="109"/>
    <cellStyle name="4_Du toan 558 (Km17+508.12 - Km 22)_Đường BTXM 17-4" xfId="110"/>
    <cellStyle name="4_ÿÿÿÿÿ" xfId="111"/>
    <cellStyle name="40% - Accent1 2" xfId="112"/>
    <cellStyle name="40% - Accent1 2 2" xfId="113"/>
    <cellStyle name="40% - Accent2 2" xfId="114"/>
    <cellStyle name="40% - Accent2 2 2" xfId="115"/>
    <cellStyle name="40% - Accent3 2" xfId="116"/>
    <cellStyle name="40% - Accent3 2 2" xfId="117"/>
    <cellStyle name="40% - Accent4 2" xfId="118"/>
    <cellStyle name="40% - Accent4 2 2" xfId="119"/>
    <cellStyle name="40% - Accent5 2" xfId="120"/>
    <cellStyle name="40% - Accent5 2 2" xfId="121"/>
    <cellStyle name="40% - Accent6 2" xfId="122"/>
    <cellStyle name="40% - Accent6 2 2" xfId="123"/>
    <cellStyle name="60% - Accent1 2" xfId="124"/>
    <cellStyle name="60% - Accent2 2" xfId="125"/>
    <cellStyle name="60% - Accent3 2" xfId="126"/>
    <cellStyle name="60% - Accent4 2" xfId="127"/>
    <cellStyle name="60% - Accent5 2" xfId="128"/>
    <cellStyle name="60% - Accent6 2" xfId="129"/>
    <cellStyle name="Accent1 2" xfId="130"/>
    <cellStyle name="Accent2 2" xfId="131"/>
    <cellStyle name="Accent3 2" xfId="132"/>
    <cellStyle name="Accent4 2" xfId="133"/>
    <cellStyle name="Accent5 2" xfId="134"/>
    <cellStyle name="Accent6 2" xfId="135"/>
    <cellStyle name="AeE­ [0]_INQUIRY ¿μ¾÷AßAø " xfId="136"/>
    <cellStyle name="ÅëÈ­ [0]_S" xfId="137"/>
    <cellStyle name="AeE­_INQUIRY ¿μ¾÷AßAø " xfId="138"/>
    <cellStyle name="ÅëÈ­_S" xfId="139"/>
    <cellStyle name="AÞ¸¶ [0]_INQUIRY ¿?¾÷AßAø " xfId="140"/>
    <cellStyle name="ÄÞ¸¶ [0]_S" xfId="141"/>
    <cellStyle name="AÞ¸¶_INQUIRY ¿?¾÷AßAø " xfId="142"/>
    <cellStyle name="ÄÞ¸¶_S" xfId="143"/>
    <cellStyle name="Bad 2" xfId="144"/>
    <cellStyle name="C?AØ_¿?¾÷CoE² " xfId="145"/>
    <cellStyle name="C￥AØ_¿μ¾÷CoE² " xfId="146"/>
    <cellStyle name="Ç¥ÁØ_S" xfId="147"/>
    <cellStyle name="C￥AØ_Sheet1_¿μ¾÷CoE² " xfId="148"/>
    <cellStyle name="Calc Currency (0)" xfId="149"/>
    <cellStyle name="Calc Currency (0) 2" xfId="150"/>
    <cellStyle name="Calc Currency (0) 2 2" xfId="533"/>
    <cellStyle name="Calc Currency (0) 3" xfId="151"/>
    <cellStyle name="Calc Currency (0) 3 2" xfId="152"/>
    <cellStyle name="Calc Currency (0) 3 2 2" xfId="535"/>
    <cellStyle name="Calc Currency (0) 3 3" xfId="153"/>
    <cellStyle name="Calc Currency (0) 3 3 2" xfId="536"/>
    <cellStyle name="Calc Currency (0) 3 4" xfId="154"/>
    <cellStyle name="Calc Currency (0) 3 4 2" xfId="537"/>
    <cellStyle name="Calc Currency (0) 3 5" xfId="155"/>
    <cellStyle name="Calc Currency (0) 3 5 2" xfId="538"/>
    <cellStyle name="Calc Currency (0) 3 6" xfId="534"/>
    <cellStyle name="Calc Currency (0) 4" xfId="532"/>
    <cellStyle name="Calculation 2" xfId="156"/>
    <cellStyle name="Calculation 2 2" xfId="157"/>
    <cellStyle name="Calculation 2_GTNT 2018" xfId="158"/>
    <cellStyle name="Check Cell 2" xfId="303"/>
    <cellStyle name="Comma [0] 10" xfId="159"/>
    <cellStyle name="Comma [0] 10 2" xfId="160"/>
    <cellStyle name="Comma [0] 10 3" xfId="161"/>
    <cellStyle name="Comma [0] 10 4" xfId="162"/>
    <cellStyle name="Comma [0] 10 5" xfId="163"/>
    <cellStyle name="Comma [0] 11" xfId="164"/>
    <cellStyle name="Comma [0] 11 2" xfId="165"/>
    <cellStyle name="Comma [0] 11 2 2" xfId="542"/>
    <cellStyle name="Comma [0] 11 3" xfId="166"/>
    <cellStyle name="Comma [0] 11 3 2" xfId="543"/>
    <cellStyle name="Comma [0] 11 4" xfId="541"/>
    <cellStyle name="Comma [0] 12" xfId="540"/>
    <cellStyle name="Comma [0] 12 2" xfId="167"/>
    <cellStyle name="Comma [0] 15" xfId="168"/>
    <cellStyle name="Comma [0] 15 2" xfId="544"/>
    <cellStyle name="Comma [0] 16" xfId="169"/>
    <cellStyle name="Comma [0] 2" xfId="170"/>
    <cellStyle name="Comma [0] 2 2" xfId="171"/>
    <cellStyle name="Comma [0] 3" xfId="172"/>
    <cellStyle name="Comma [0] 4" xfId="173"/>
    <cellStyle name="Comma [0] 5" xfId="174"/>
    <cellStyle name="Comma [0] 6" xfId="175"/>
    <cellStyle name="Comma [0] 7" xfId="176"/>
    <cellStyle name="Comma [0] 7 2" xfId="177"/>
    <cellStyle name="Comma [0] 7 3" xfId="178"/>
    <cellStyle name="Comma [0] 7 4" xfId="179"/>
    <cellStyle name="Comma [0] 7 5" xfId="180"/>
    <cellStyle name="Comma [0] 8" xfId="181"/>
    <cellStyle name="Comma [0] 8 2" xfId="182"/>
    <cellStyle name="Comma [0] 8 3" xfId="183"/>
    <cellStyle name="Comma [0] 8 4" xfId="184"/>
    <cellStyle name="Comma [0] 8 5" xfId="185"/>
    <cellStyle name="Comma [0] 9" xfId="186"/>
    <cellStyle name="Comma [0] 9 2" xfId="187"/>
    <cellStyle name="Comma 10" xfId="188"/>
    <cellStyle name="Comma 10 2" xfId="545"/>
    <cellStyle name="Comma 11" xfId="189"/>
    <cellStyle name="Comma 11 2" xfId="546"/>
    <cellStyle name="Comma 12" xfId="190"/>
    <cellStyle name="Comma 13" xfId="191"/>
    <cellStyle name="Comma 13 2" xfId="192"/>
    <cellStyle name="Comma 13 3" xfId="193"/>
    <cellStyle name="Comma 13 4" xfId="194"/>
    <cellStyle name="Comma 13 5" xfId="195"/>
    <cellStyle name="Comma 14" xfId="196"/>
    <cellStyle name="Comma 14 2" xfId="197"/>
    <cellStyle name="Comma 15" xfId="198"/>
    <cellStyle name="Comma 15 2" xfId="199"/>
    <cellStyle name="Comma 16" xfId="200"/>
    <cellStyle name="Comma 16 2" xfId="201"/>
    <cellStyle name="Comma 16 3" xfId="202"/>
    <cellStyle name="Comma 16 4" xfId="203"/>
    <cellStyle name="Comma 16 5" xfId="204"/>
    <cellStyle name="Comma 17" xfId="205"/>
    <cellStyle name="Comma 17 2" xfId="206"/>
    <cellStyle name="Comma 17 2 2" xfId="548"/>
    <cellStyle name="Comma 17 3" xfId="207"/>
    <cellStyle name="Comma 17 3 2" xfId="549"/>
    <cellStyle name="Comma 17 4" xfId="208"/>
    <cellStyle name="Comma 17 4 2" xfId="550"/>
    <cellStyle name="Comma 17 5" xfId="209"/>
    <cellStyle name="Comma 17 5 2" xfId="551"/>
    <cellStyle name="Comma 17 6" xfId="547"/>
    <cellStyle name="Comma 18" xfId="210"/>
    <cellStyle name="Comma 18 2" xfId="211"/>
    <cellStyle name="Comma 18 3" xfId="212"/>
    <cellStyle name="Comma 18 3 2" xfId="553"/>
    <cellStyle name="Comma 18 4" xfId="213"/>
    <cellStyle name="Comma 18 4 2" xfId="554"/>
    <cellStyle name="Comma 18 5" xfId="214"/>
    <cellStyle name="Comma 18 5 2" xfId="555"/>
    <cellStyle name="Comma 18 6" xfId="215"/>
    <cellStyle name="Comma 18 6 2" xfId="556"/>
    <cellStyle name="Comma 18 7" xfId="552"/>
    <cellStyle name="Comma 19" xfId="216"/>
    <cellStyle name="Comma 19 2" xfId="217"/>
    <cellStyle name="Comma 2" xfId="4"/>
    <cellStyle name="Comma 2 10" xfId="646"/>
    <cellStyle name="Comma 2 11" xfId="647"/>
    <cellStyle name="Comma 2 12" xfId="648"/>
    <cellStyle name="Comma 2 13" xfId="649"/>
    <cellStyle name="Comma 2 14" xfId="650"/>
    <cellStyle name="Comma 2 15" xfId="651"/>
    <cellStyle name="Comma 2 16" xfId="652"/>
    <cellStyle name="Comma 2 17" xfId="653"/>
    <cellStyle name="Comma 2 18" xfId="654"/>
    <cellStyle name="Comma 2 19" xfId="655"/>
    <cellStyle name="Comma 2 2" xfId="218"/>
    <cellStyle name="Comma 2 2 2" xfId="219"/>
    <cellStyle name="Comma 2 2 2 2" xfId="558"/>
    <cellStyle name="Comma 2 2 3" xfId="557"/>
    <cellStyle name="Comma 2 20" xfId="656"/>
    <cellStyle name="Comma 2 21" xfId="657"/>
    <cellStyle name="Comma 2 22" xfId="658"/>
    <cellStyle name="Comma 2 23" xfId="659"/>
    <cellStyle name="Comma 2 24" xfId="660"/>
    <cellStyle name="Comma 2 25" xfId="661"/>
    <cellStyle name="Comma 2 26" xfId="662"/>
    <cellStyle name="Comma 2 27" xfId="663"/>
    <cellStyle name="Comma 2 28" xfId="664"/>
    <cellStyle name="Comma 2 29" xfId="665"/>
    <cellStyle name="Comma 2 3" xfId="220"/>
    <cellStyle name="Comma 2 3 2" xfId="221"/>
    <cellStyle name="Comma 2 30" xfId="666"/>
    <cellStyle name="Comma 2 31" xfId="667"/>
    <cellStyle name="Comma 2 32" xfId="668"/>
    <cellStyle name="Comma 2 33" xfId="669"/>
    <cellStyle name="Comma 2 34" xfId="670"/>
    <cellStyle name="Comma 2 35" xfId="671"/>
    <cellStyle name="Comma 2 36" xfId="672"/>
    <cellStyle name="Comma 2 37" xfId="673"/>
    <cellStyle name="Comma 2 38" xfId="674"/>
    <cellStyle name="Comma 2 39" xfId="675"/>
    <cellStyle name="Comma 2 4" xfId="222"/>
    <cellStyle name="Comma 2 40" xfId="676"/>
    <cellStyle name="Comma 2 41" xfId="677"/>
    <cellStyle name="Comma 2 42" xfId="678"/>
    <cellStyle name="Comma 2 43" xfId="679"/>
    <cellStyle name="Comma 2 44" xfId="680"/>
    <cellStyle name="Comma 2 45" xfId="681"/>
    <cellStyle name="Comma 2 46" xfId="682"/>
    <cellStyle name="Comma 2 47" xfId="683"/>
    <cellStyle name="Comma 2 48" xfId="684"/>
    <cellStyle name="Comma 2 5" xfId="685"/>
    <cellStyle name="Comma 2 6" xfId="686"/>
    <cellStyle name="Comma 2 7" xfId="687"/>
    <cellStyle name="Comma 2 8" xfId="688"/>
    <cellStyle name="Comma 2 9" xfId="689"/>
    <cellStyle name="Comma 20" xfId="223"/>
    <cellStyle name="Comma 20 2" xfId="224"/>
    <cellStyle name="Comma 21" xfId="225"/>
    <cellStyle name="Comma 21 2" xfId="226"/>
    <cellStyle name="Comma 21 2 2" xfId="560"/>
    <cellStyle name="Comma 21 3" xfId="227"/>
    <cellStyle name="Comma 21 3 2" xfId="561"/>
    <cellStyle name="Comma 21 4" xfId="228"/>
    <cellStyle name="Comma 21 4 2" xfId="562"/>
    <cellStyle name="Comma 21 5" xfId="229"/>
    <cellStyle name="Comma 21 5 2" xfId="563"/>
    <cellStyle name="Comma 21 6" xfId="559"/>
    <cellStyle name="Comma 22" xfId="230"/>
    <cellStyle name="Comma 22 2" xfId="231"/>
    <cellStyle name="Comma 22 3" xfId="232"/>
    <cellStyle name="Comma 22 4" xfId="233"/>
    <cellStyle name="Comma 22 5" xfId="234"/>
    <cellStyle name="Comma 23" xfId="235"/>
    <cellStyle name="Comma 23 2" xfId="236"/>
    <cellStyle name="Comma 23 3" xfId="237"/>
    <cellStyle name="Comma 23 4" xfId="238"/>
    <cellStyle name="Comma 23 5" xfId="239"/>
    <cellStyle name="Comma 24" xfId="240"/>
    <cellStyle name="Comma 24 2" xfId="241"/>
    <cellStyle name="Comma 24 3" xfId="242"/>
    <cellStyle name="Comma 24 4" xfId="243"/>
    <cellStyle name="Comma 24 5" xfId="244"/>
    <cellStyle name="Comma 25" xfId="245"/>
    <cellStyle name="Comma 25 2" xfId="246"/>
    <cellStyle name="Comma 26" xfId="247"/>
    <cellStyle name="Comma 26 2" xfId="248"/>
    <cellStyle name="Comma 27" xfId="249"/>
    <cellStyle name="Comma 27 2" xfId="250"/>
    <cellStyle name="Comma 28" xfId="251"/>
    <cellStyle name="Comma 28 2" xfId="252"/>
    <cellStyle name="Comma 29" xfId="253"/>
    <cellStyle name="Comma 29 2" xfId="254"/>
    <cellStyle name="Comma 29 3" xfId="255"/>
    <cellStyle name="Comma 29 4" xfId="256"/>
    <cellStyle name="Comma 29 5" xfId="257"/>
    <cellStyle name="Comma 3" xfId="258"/>
    <cellStyle name="Comma 3 2" xfId="259"/>
    <cellStyle name="Comma 3 2 2" xfId="260"/>
    <cellStyle name="Comma 3 3" xfId="261"/>
    <cellStyle name="Comma 3 3 2" xfId="564"/>
    <cellStyle name="Comma 3 4" xfId="262"/>
    <cellStyle name="Comma 30" xfId="263"/>
    <cellStyle name="Comma 30 2" xfId="264"/>
    <cellStyle name="Comma 30 3" xfId="265"/>
    <cellStyle name="Comma 30 4" xfId="266"/>
    <cellStyle name="Comma 30 5" xfId="267"/>
    <cellStyle name="Comma 31" xfId="268"/>
    <cellStyle name="Comma 31 2" xfId="269"/>
    <cellStyle name="Comma 31 3" xfId="270"/>
    <cellStyle name="Comma 31 4" xfId="271"/>
    <cellStyle name="Comma 31 5" xfId="272"/>
    <cellStyle name="Comma 32" xfId="273"/>
    <cellStyle name="Comma 32 2" xfId="274"/>
    <cellStyle name="Comma 32 2 2" xfId="566"/>
    <cellStyle name="Comma 32 3" xfId="275"/>
    <cellStyle name="Comma 32 3 2" xfId="567"/>
    <cellStyle name="Comma 32 4" xfId="565"/>
    <cellStyle name="Comma 33" xfId="5"/>
    <cellStyle name="Comma 33 2" xfId="276"/>
    <cellStyle name="Comma 34" xfId="539"/>
    <cellStyle name="Comma 35" xfId="636"/>
    <cellStyle name="Comma 36" xfId="277"/>
    <cellStyle name="Comma 36 2" xfId="7"/>
    <cellStyle name="Comma 36 2 2" xfId="569"/>
    <cellStyle name="Comma 36 3" xfId="568"/>
    <cellStyle name="Comma 37" xfId="278"/>
    <cellStyle name="Comma 37 2" xfId="8"/>
    <cellStyle name="Comma 37 2 2" xfId="571"/>
    <cellStyle name="Comma 37 3" xfId="570"/>
    <cellStyle name="Comma 38" xfId="279"/>
    <cellStyle name="Comma 38 2" xfId="280"/>
    <cellStyle name="Comma 38 2 2" xfId="573"/>
    <cellStyle name="Comma 38 3" xfId="572"/>
    <cellStyle name="Comma 39" xfId="281"/>
    <cellStyle name="Comma 39 2" xfId="6"/>
    <cellStyle name="Comma 39 2 2" xfId="575"/>
    <cellStyle name="Comma 39 3" xfId="574"/>
    <cellStyle name="Comma 4" xfId="282"/>
    <cellStyle name="Comma 4 2" xfId="283"/>
    <cellStyle name="Comma 4 2 2" xfId="284"/>
    <cellStyle name="Comma 4 3" xfId="285"/>
    <cellStyle name="Comma 40" xfId="286"/>
    <cellStyle name="Comma 41" xfId="287"/>
    <cellStyle name="Comma 42" xfId="288"/>
    <cellStyle name="Comma 43" xfId="289"/>
    <cellStyle name="Comma 44" xfId="641"/>
    <cellStyle name="Comma 45" xfId="642"/>
    <cellStyle name="Comma 5" xfId="290"/>
    <cellStyle name="Comma 5 2" xfId="291"/>
    <cellStyle name="Comma 5 2 2" xfId="292"/>
    <cellStyle name="Comma 5 3" xfId="293"/>
    <cellStyle name="Comma 6" xfId="294"/>
    <cellStyle name="Comma 6 2" xfId="295"/>
    <cellStyle name="Comma 6 2 2" xfId="296"/>
    <cellStyle name="Comma 6 3" xfId="297"/>
    <cellStyle name="Comma 7" xfId="298"/>
    <cellStyle name="Comma 8" xfId="299"/>
    <cellStyle name="Comma 8 2" xfId="576"/>
    <cellStyle name="Comma 9" xfId="300"/>
    <cellStyle name="Comma 9 2" xfId="577"/>
    <cellStyle name="Comma0" xfId="301"/>
    <cellStyle name="Comma0 2" xfId="578"/>
    <cellStyle name="Currency0" xfId="302"/>
    <cellStyle name="Currency0 2" xfId="579"/>
    <cellStyle name="Date" xfId="304"/>
    <cellStyle name="Date 2" xfId="580"/>
    <cellStyle name="Explanatory Text 2" xfId="305"/>
    <cellStyle name="Fixed" xfId="306"/>
    <cellStyle name="Fixed 2" xfId="581"/>
    <cellStyle name="Good 2" xfId="307"/>
    <cellStyle name="Grey" xfId="308"/>
    <cellStyle name="Header1" xfId="309"/>
    <cellStyle name="Header2" xfId="310"/>
    <cellStyle name="Header2 2" xfId="311"/>
    <cellStyle name="Header2_GTNT 2018" xfId="312"/>
    <cellStyle name="Heading 1 2" xfId="313"/>
    <cellStyle name="Heading 1 3" xfId="314"/>
    <cellStyle name="Heading 2 2" xfId="315"/>
    <cellStyle name="Heading 2 3" xfId="316"/>
    <cellStyle name="Heading 3 2" xfId="317"/>
    <cellStyle name="Heading 4 2" xfId="318"/>
    <cellStyle name="Hoa-Scholl" xfId="319"/>
    <cellStyle name="Hoa-Scholl 2" xfId="320"/>
    <cellStyle name="Hoa-Scholl_GTNT 2018" xfId="321"/>
    <cellStyle name="Input [yellow]" xfId="322"/>
    <cellStyle name="Input [yellow] 2" xfId="323"/>
    <cellStyle name="Input 2" xfId="324"/>
    <cellStyle name="Input 2 2" xfId="325"/>
    <cellStyle name="Input 2_GTNT 2018" xfId="326"/>
    <cellStyle name="Linked Cell 2" xfId="327"/>
    <cellStyle name="moi" xfId="328"/>
    <cellStyle name="moi 2" xfId="329"/>
    <cellStyle name="moi 2 2" xfId="583"/>
    <cellStyle name="moi 3" xfId="330"/>
    <cellStyle name="moi 3 2" xfId="331"/>
    <cellStyle name="moi 3 2 2" xfId="585"/>
    <cellStyle name="moi 3 3" xfId="332"/>
    <cellStyle name="moi 3 3 2" xfId="586"/>
    <cellStyle name="moi 3 4" xfId="333"/>
    <cellStyle name="moi 3 4 2" xfId="587"/>
    <cellStyle name="moi 3 5" xfId="334"/>
    <cellStyle name="moi 3 5 2" xfId="588"/>
    <cellStyle name="moi 3 6" xfId="584"/>
    <cellStyle name="moi 4" xfId="582"/>
    <cellStyle name="moi_GTNT 2018" xfId="335"/>
    <cellStyle name="n" xfId="336"/>
    <cellStyle name="Neutral 2" xfId="337"/>
    <cellStyle name="Normal" xfId="0" builtinId="0"/>
    <cellStyle name="Normal - Style1" xfId="338"/>
    <cellStyle name="Normal - Style1 2" xfId="339"/>
    <cellStyle name="Normal - Style1 2 2" xfId="590"/>
    <cellStyle name="Normal - Style1 3" xfId="340"/>
    <cellStyle name="Normal - Style1 3 2" xfId="341"/>
    <cellStyle name="Normal - Style1 3 2 2" xfId="592"/>
    <cellStyle name="Normal - Style1 3 3" xfId="342"/>
    <cellStyle name="Normal - Style1 3 3 2" xfId="593"/>
    <cellStyle name="Normal - Style1 3 4" xfId="343"/>
    <cellStyle name="Normal - Style1 3 4 2" xfId="594"/>
    <cellStyle name="Normal - Style1 3 5" xfId="344"/>
    <cellStyle name="Normal - Style1 3 5 2" xfId="595"/>
    <cellStyle name="Normal - Style1 3 6" xfId="591"/>
    <cellStyle name="Normal - Style1 4" xfId="589"/>
    <cellStyle name="Normal 10" xfId="345"/>
    <cellStyle name="Normal 10 2" xfId="346"/>
    <cellStyle name="Normal 11" xfId="347"/>
    <cellStyle name="Normal 11 2" xfId="348"/>
    <cellStyle name="Normal 12" xfId="349"/>
    <cellStyle name="Normal 13" xfId="350"/>
    <cellStyle name="Normal 14" xfId="351"/>
    <cellStyle name="Normal 14 2" xfId="596"/>
    <cellStyle name="Normal 15" xfId="352"/>
    <cellStyle name="Normal 15 2" xfId="597"/>
    <cellStyle name="Normal 16" xfId="353"/>
    <cellStyle name="Normal 16 2" xfId="598"/>
    <cellStyle name="Normal 17" xfId="354"/>
    <cellStyle name="Normal 17 2" xfId="599"/>
    <cellStyle name="Normal 18" xfId="355"/>
    <cellStyle name="Normal 18 2" xfId="356"/>
    <cellStyle name="Normal 18 3" xfId="357"/>
    <cellStyle name="Normal 18 4" xfId="358"/>
    <cellStyle name="Normal 18 5" xfId="359"/>
    <cellStyle name="Normal 19" xfId="360"/>
    <cellStyle name="Normal 19 2" xfId="361"/>
    <cellStyle name="Normal 2" xfId="2"/>
    <cellStyle name="Normal 2 10" xfId="640"/>
    <cellStyle name="Normal 2 11" xfId="690"/>
    <cellStyle name="Normal 2 12" xfId="691"/>
    <cellStyle name="Normal 2 13" xfId="692"/>
    <cellStyle name="Normal 2 14" xfId="693"/>
    <cellStyle name="Normal 2 15" xfId="694"/>
    <cellStyle name="Normal 2 16" xfId="695"/>
    <cellStyle name="Normal 2 17" xfId="696"/>
    <cellStyle name="Normal 2 18" xfId="697"/>
    <cellStyle name="Normal 2 19" xfId="698"/>
    <cellStyle name="Normal 2 2" xfId="362"/>
    <cellStyle name="Normal 2 2 2" xfId="363"/>
    <cellStyle name="Normal 2 2_GTNT 2018" xfId="364"/>
    <cellStyle name="Normal 2 20" xfId="699"/>
    <cellStyle name="Normal 2 21" xfId="700"/>
    <cellStyle name="Normal 2 22" xfId="701"/>
    <cellStyle name="Normal 2 23" xfId="702"/>
    <cellStyle name="Normal 2 24" xfId="703"/>
    <cellStyle name="Normal 2 25" xfId="704"/>
    <cellStyle name="Normal 2 26" xfId="705"/>
    <cellStyle name="Normal 2 27" xfId="706"/>
    <cellStyle name="Normal 2 28" xfId="707"/>
    <cellStyle name="Normal 2 29" xfId="708"/>
    <cellStyle name="Normal 2 3" xfId="365"/>
    <cellStyle name="Normal 2 30" xfId="709"/>
    <cellStyle name="Normal 2 31" xfId="710"/>
    <cellStyle name="Normal 2 32" xfId="711"/>
    <cellStyle name="Normal 2 33" xfId="712"/>
    <cellStyle name="Normal 2 34" xfId="713"/>
    <cellStyle name="Normal 2 4" xfId="366"/>
    <cellStyle name="Normal 2 4 2" xfId="601"/>
    <cellStyle name="Normal 2 5" xfId="367"/>
    <cellStyle name="Normal 2 6" xfId="368"/>
    <cellStyle name="Normal 2 7" xfId="600"/>
    <cellStyle name="Normal 2 8" xfId="637"/>
    <cellStyle name="Normal 2 9" xfId="643"/>
    <cellStyle name="Normal 2_Đường BTXM ngay 4-5" xfId="369"/>
    <cellStyle name="Normal 20" xfId="370"/>
    <cellStyle name="Normal 20 2" xfId="371"/>
    <cellStyle name="Normal 20 2 2" xfId="372"/>
    <cellStyle name="Normal 20 2 2 2" xfId="603"/>
    <cellStyle name="Normal 20 2 3" xfId="373"/>
    <cellStyle name="Normal 20 2 3 2" xfId="604"/>
    <cellStyle name="Normal 20 2 4" xfId="374"/>
    <cellStyle name="Normal 20 2 4 2" xfId="605"/>
    <cellStyle name="Normal 20 2 5" xfId="375"/>
    <cellStyle name="Normal 20 2 5 2" xfId="606"/>
    <cellStyle name="Normal 20 2 6" xfId="602"/>
    <cellStyle name="Normal 20 3" xfId="376"/>
    <cellStyle name="Normal 20_GTNT 2018" xfId="377"/>
    <cellStyle name="Normal 21" xfId="378"/>
    <cellStyle name="Normal 21 2" xfId="379"/>
    <cellStyle name="Normal 21 2 2" xfId="380"/>
    <cellStyle name="Normal 21 2 2 2" xfId="607"/>
    <cellStyle name="Normal 21 3" xfId="381"/>
    <cellStyle name="Normal 21 4" xfId="382"/>
    <cellStyle name="Normal 21 5" xfId="383"/>
    <cellStyle name="Normal 22" xfId="384"/>
    <cellStyle name="Normal 22 2" xfId="385"/>
    <cellStyle name="Normal 22 2 2" xfId="609"/>
    <cellStyle name="Normal 22 3" xfId="386"/>
    <cellStyle name="Normal 22 3 2" xfId="610"/>
    <cellStyle name="Normal 22 4" xfId="387"/>
    <cellStyle name="Normal 22 4 2" xfId="611"/>
    <cellStyle name="Normal 22 5" xfId="388"/>
    <cellStyle name="Normal 22 5 2" xfId="612"/>
    <cellStyle name="Normal 22 6" xfId="608"/>
    <cellStyle name="Normal 23" xfId="389"/>
    <cellStyle name="Normal 23 2" xfId="390"/>
    <cellStyle name="Normal 23 2 2" xfId="614"/>
    <cellStyle name="Normal 23 3" xfId="391"/>
    <cellStyle name="Normal 23 3 2" xfId="615"/>
    <cellStyle name="Normal 23 4" xfId="392"/>
    <cellStyle name="Normal 23 4 2" xfId="616"/>
    <cellStyle name="Normal 23 5" xfId="393"/>
    <cellStyle name="Normal 23 5 2" xfId="617"/>
    <cellStyle name="Normal 23 6" xfId="613"/>
    <cellStyle name="Normal 24" xfId="394"/>
    <cellStyle name="Normal 24 2" xfId="395"/>
    <cellStyle name="Normal 25" xfId="396"/>
    <cellStyle name="Normal 25 2" xfId="397"/>
    <cellStyle name="Normal 26" xfId="398"/>
    <cellStyle name="Normal 26 2" xfId="399"/>
    <cellStyle name="Normal 26 3" xfId="400"/>
    <cellStyle name="Normal 26 4" xfId="401"/>
    <cellStyle name="Normal 26 5" xfId="402"/>
    <cellStyle name="Normal 27" xfId="403"/>
    <cellStyle name="Normal 27 2" xfId="404"/>
    <cellStyle name="Normal 27 3" xfId="405"/>
    <cellStyle name="Normal 27 4" xfId="406"/>
    <cellStyle name="Normal 27 5" xfId="407"/>
    <cellStyle name="Normal 28" xfId="408"/>
    <cellStyle name="Normal 28 2" xfId="409"/>
    <cellStyle name="Normal 28 3" xfId="410"/>
    <cellStyle name="Normal 28 4" xfId="411"/>
    <cellStyle name="Normal 28 5" xfId="412"/>
    <cellStyle name="Normal 29" xfId="413"/>
    <cellStyle name="Normal 3" xfId="414"/>
    <cellStyle name="Normal 3 10" xfId="714"/>
    <cellStyle name="Normal 3 11" xfId="715"/>
    <cellStyle name="Normal 3 12" xfId="716"/>
    <cellStyle name="Normal 3 13" xfId="717"/>
    <cellStyle name="Normal 3 14" xfId="718"/>
    <cellStyle name="Normal 3 15" xfId="719"/>
    <cellStyle name="Normal 3 16" xfId="720"/>
    <cellStyle name="Normal 3 17" xfId="721"/>
    <cellStyle name="Normal 3 18" xfId="722"/>
    <cellStyle name="Normal 3 19" xfId="723"/>
    <cellStyle name="Normal 3 2" xfId="415"/>
    <cellStyle name="Normal 3 2 2" xfId="416"/>
    <cellStyle name="Normal 3 2 2 2" xfId="618"/>
    <cellStyle name="Normal 3 20" xfId="724"/>
    <cellStyle name="Normal 3 21" xfId="725"/>
    <cellStyle name="Normal 3 22" xfId="726"/>
    <cellStyle name="Normal 3 23" xfId="727"/>
    <cellStyle name="Normal 3 24" xfId="728"/>
    <cellStyle name="Normal 3 25" xfId="729"/>
    <cellStyle name="Normal 3 26" xfId="730"/>
    <cellStyle name="Normal 3 27" xfId="731"/>
    <cellStyle name="Normal 3 28" xfId="732"/>
    <cellStyle name="Normal 3 29" xfId="733"/>
    <cellStyle name="Normal 3 3" xfId="417"/>
    <cellStyle name="Normal 3 30" xfId="734"/>
    <cellStyle name="Normal 3 4" xfId="418"/>
    <cellStyle name="Normal 3 5" xfId="735"/>
    <cellStyle name="Normal 3 6" xfId="736"/>
    <cellStyle name="Normal 3 7" xfId="737"/>
    <cellStyle name="Normal 3 8" xfId="738"/>
    <cellStyle name="Normal 3 9" xfId="739"/>
    <cellStyle name="Normal 3_Đường BTXM 17-4" xfId="3"/>
    <cellStyle name="Normal 30" xfId="419"/>
    <cellStyle name="Normal 31" xfId="420"/>
    <cellStyle name="Normal 31 2" xfId="421"/>
    <cellStyle name="Normal 32" xfId="422"/>
    <cellStyle name="Normal 32 2" xfId="423"/>
    <cellStyle name="Normal 33" xfId="424"/>
    <cellStyle name="Normal 33 2" xfId="425"/>
    <cellStyle name="Normal 33 3" xfId="426"/>
    <cellStyle name="Normal 33 4" xfId="427"/>
    <cellStyle name="Normal 33 5" xfId="428"/>
    <cellStyle name="Normal 34" xfId="429"/>
    <cellStyle name="Normal 34 2" xfId="430"/>
    <cellStyle name="Normal 34 3" xfId="431"/>
    <cellStyle name="Normal 34 4" xfId="432"/>
    <cellStyle name="Normal 34 5" xfId="433"/>
    <cellStyle name="Normal 35" xfId="434"/>
    <cellStyle name="Normal 35 2" xfId="435"/>
    <cellStyle name="Normal 35 3" xfId="436"/>
    <cellStyle name="Normal 35 4" xfId="437"/>
    <cellStyle name="Normal 35 5" xfId="438"/>
    <cellStyle name="Normal 36" xfId="531"/>
    <cellStyle name="Normal 36 2" xfId="439"/>
    <cellStyle name="Normal 36 2 2" xfId="619"/>
    <cellStyle name="Normal 36 3" xfId="440"/>
    <cellStyle name="Normal 36 3 2" xfId="620"/>
    <cellStyle name="Normal 36 4" xfId="441"/>
    <cellStyle name="Normal 36 4 2" xfId="621"/>
    <cellStyle name="Normal 36 5" xfId="638"/>
    <cellStyle name="Normal 37" xfId="635"/>
    <cellStyle name="Normal 37 2" xfId="442"/>
    <cellStyle name="Normal 37 3" xfId="443"/>
    <cellStyle name="Normal 38" xfId="639"/>
    <cellStyle name="Normal 38 2" xfId="444"/>
    <cellStyle name="Normal 38 3" xfId="445"/>
    <cellStyle name="Normal 39" xfId="446"/>
    <cellStyle name="Normal 4" xfId="447"/>
    <cellStyle name="Normal 4 2" xfId="448"/>
    <cellStyle name="Normal 4_GTNT 2018" xfId="449"/>
    <cellStyle name="Normal 40" xfId="450"/>
    <cellStyle name="Normal 40 2" xfId="622"/>
    <cellStyle name="Normal 41" xfId="451"/>
    <cellStyle name="Normal 41 2" xfId="623"/>
    <cellStyle name="Normal 42" xfId="452"/>
    <cellStyle name="Normal 42 2" xfId="624"/>
    <cellStyle name="Normal 43" xfId="453"/>
    <cellStyle name="Normal 43 2" xfId="625"/>
    <cellStyle name="Normal 44" xfId="454"/>
    <cellStyle name="Normal 45" xfId="455"/>
    <cellStyle name="Normal 46" xfId="456"/>
    <cellStyle name="Normal 47" xfId="644"/>
    <cellStyle name="Normal 48" xfId="645"/>
    <cellStyle name="Normal 5" xfId="457"/>
    <cellStyle name="Normal 59" xfId="458"/>
    <cellStyle name="Normal 59 2" xfId="626"/>
    <cellStyle name="Normal 6" xfId="459"/>
    <cellStyle name="Normal 7" xfId="460"/>
    <cellStyle name="Normal 7 2" xfId="461"/>
    <cellStyle name="Normal 8" xfId="462"/>
    <cellStyle name="Normal 8 2" xfId="463"/>
    <cellStyle name="Normal 9" xfId="464"/>
    <cellStyle name="Normal 9 2" xfId="465"/>
    <cellStyle name="Normal1" xfId="466"/>
    <cellStyle name="Note 2" xfId="467"/>
    <cellStyle name="Note 2 2" xfId="468"/>
    <cellStyle name="Note 2_GTNT 2018" xfId="469"/>
    <cellStyle name="Output 2" xfId="470"/>
    <cellStyle name="Output 2 2" xfId="471"/>
    <cellStyle name="Output 2_GTNT 2018" xfId="472"/>
    <cellStyle name="Percent" xfId="1" builtinId="5"/>
    <cellStyle name="Percent [2]" xfId="473"/>
    <cellStyle name="Percent [2] 2" xfId="474"/>
    <cellStyle name="Percent [2] 2 2" xfId="628"/>
    <cellStyle name="Percent [2] 3" xfId="475"/>
    <cellStyle name="Percent [2] 3 2" xfId="476"/>
    <cellStyle name="Percent [2] 3 2 2" xfId="630"/>
    <cellStyle name="Percent [2] 3 3" xfId="477"/>
    <cellStyle name="Percent [2] 3 3 2" xfId="631"/>
    <cellStyle name="Percent [2] 3 4" xfId="478"/>
    <cellStyle name="Percent [2] 3 4 2" xfId="632"/>
    <cellStyle name="Percent [2] 3 5" xfId="479"/>
    <cellStyle name="Percent [2] 3 5 2" xfId="633"/>
    <cellStyle name="Percent [2] 3 6" xfId="629"/>
    <cellStyle name="Percent [2] 4" xfId="627"/>
    <cellStyle name="Percent 10" xfId="480"/>
    <cellStyle name="Percent 10 2" xfId="481"/>
    <cellStyle name="Percent 11" xfId="482"/>
    <cellStyle name="Percent 11 2" xfId="483"/>
    <cellStyle name="Percent 2" xfId="9"/>
    <cellStyle name="Percent 2 2" xfId="484"/>
    <cellStyle name="Percent 3" xfId="485"/>
    <cellStyle name="Percent 4" xfId="486"/>
    <cellStyle name="Percent 4 2" xfId="487"/>
    <cellStyle name="Percent 4 3" xfId="488"/>
    <cellStyle name="Percent 4 4" xfId="489"/>
    <cellStyle name="Percent 4 5" xfId="490"/>
    <cellStyle name="Percent 5" xfId="491"/>
    <cellStyle name="Percent 5 2" xfId="492"/>
    <cellStyle name="Percent 5 3" xfId="493"/>
    <cellStyle name="Percent 5 4" xfId="494"/>
    <cellStyle name="Percent 5 5" xfId="495"/>
    <cellStyle name="Percent 6" xfId="496"/>
    <cellStyle name="Percent 6 2" xfId="497"/>
    <cellStyle name="Percent 7" xfId="498"/>
    <cellStyle name="Percent 7 2" xfId="499"/>
    <cellStyle name="Percent 8" xfId="500"/>
    <cellStyle name="Percent 8 2" xfId="501"/>
    <cellStyle name="Percent 9" xfId="502"/>
    <cellStyle name="Percent 9 2" xfId="503"/>
    <cellStyle name="Title 2" xfId="504"/>
    <cellStyle name="Total 2" xfId="505"/>
    <cellStyle name="Total 2 2" xfId="634"/>
    <cellStyle name="Total 3" xfId="506"/>
    <cellStyle name="Total 3 2" xfId="507"/>
    <cellStyle name="Total 3_GTNT 2018" xfId="508"/>
    <cellStyle name="Warning Text 2" xfId="509"/>
    <cellStyle name="xuan" xfId="510"/>
    <cellStyle name=" [0.00]_ Att. 1- Cover" xfId="511"/>
    <cellStyle name="_ Att. 1- Cover" xfId="512"/>
    <cellStyle name="?_ Att. 1- Cover" xfId="513"/>
    <cellStyle name="똿뗦먛귟 [0.00]_PRODUCT DETAIL Q1" xfId="514"/>
    <cellStyle name="똿뗦먛귟_PRODUCT DETAIL Q1" xfId="515"/>
    <cellStyle name="믅됞 [0.00]_PRODUCT DETAIL Q1" xfId="516"/>
    <cellStyle name="믅됞_PRODUCT DETAIL Q1" xfId="517"/>
    <cellStyle name="백분율_95" xfId="518"/>
    <cellStyle name="뷭?_BOOKSHIP" xfId="519"/>
    <cellStyle name="콤마 [0]_1202" xfId="520"/>
    <cellStyle name="콤마_1202" xfId="521"/>
    <cellStyle name="통화 [0]_1202" xfId="522"/>
    <cellStyle name="통화_1202" xfId="523"/>
    <cellStyle name="표준_(정보부문)월별인원계획" xfId="524"/>
    <cellStyle name="一般_00Q3902REV.1" xfId="525"/>
    <cellStyle name="千分位[0]_00Q3902REV.1" xfId="526"/>
    <cellStyle name="千分位_00Q3902REV.1" xfId="527"/>
    <cellStyle name="貨幣 [0]_00Q3902REV.1" xfId="528"/>
    <cellStyle name="貨幣[0]_BRE" xfId="529"/>
    <cellStyle name="貨幣_00Q3902REV.1" xfId="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71426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6934200" y="27214"/>
          <a:ext cx="514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371114" y="27214"/>
          <a:ext cx="11348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456839" y="27214"/>
          <a:ext cx="11348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71426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71426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71426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71426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542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10542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4991100" y="27214"/>
          <a:ext cx="514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30</xdr:col>
      <xdr:colOff>408214</xdr:colOff>
      <xdr:row>2</xdr:row>
      <xdr:rowOff>27214</xdr:rowOff>
    </xdr:from>
    <xdr:to>
      <xdr:col>33</xdr:col>
      <xdr:colOff>449036</xdr:colOff>
      <xdr:row>2</xdr:row>
      <xdr:rowOff>27214</xdr:rowOff>
    </xdr:to>
    <xdr:cxnSp macro="">
      <xdr:nvCxnSpPr>
        <xdr:cNvPr id="2" name="Straight Connector 1"/>
        <xdr:cNvCxnSpPr/>
      </xdr:nvCxnSpPr>
      <xdr:spPr>
        <a:xfrm>
          <a:off x="8637814" y="27214"/>
          <a:ext cx="15838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u%20luc%20khoi%20luong%20thuc%20hien%20GTNT%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5"/>
      <sheetName val="17_5"/>
      <sheetName val="28_5"/>
      <sheetName val="07_6"/>
      <sheetName val="13_6"/>
      <sheetName val="20_7"/>
      <sheetName val="28_6"/>
      <sheetName val="04-7"/>
      <sheetName val="Sheet1"/>
      <sheetName val="19-7"/>
      <sheetName val="25-7"/>
      <sheetName val="02-8"/>
      <sheetName val="14-8"/>
      <sheetName val="27-8"/>
      <sheetName val="12-9"/>
      <sheetName val="19-9"/>
      <sheetName val="26-9"/>
      <sheetName val="27-9(cap nhat CL)"/>
      <sheetName val="03-10"/>
      <sheetName val="10-10"/>
      <sheetName val="17-10"/>
      <sheetName val="24-10"/>
      <sheetName val="31-10"/>
      <sheetName val="07-11"/>
      <sheetName val="14-11"/>
      <sheetName val="21-11"/>
      <sheetName val="28-11"/>
      <sheetName val="05-12"/>
      <sheetName val="12-12"/>
      <sheetName val="19-12"/>
      <sheetName val="26-12"/>
      <sheetName val="31.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AS9">
            <v>50.792999999999999</v>
          </cell>
          <cell r="AX9">
            <v>0</v>
          </cell>
          <cell r="BC9">
            <v>70.28</v>
          </cell>
        </row>
        <row r="10">
          <cell r="AS10">
            <v>82.151080000000007</v>
          </cell>
          <cell r="AX10">
            <v>4.9000000000000004</v>
          </cell>
          <cell r="BC10">
            <v>24.1404</v>
          </cell>
        </row>
        <row r="11">
          <cell r="AS11">
            <v>24.785999999999998</v>
          </cell>
          <cell r="AX11">
            <v>17.436000000000003</v>
          </cell>
          <cell r="BC11">
            <v>7.3389999999999986</v>
          </cell>
        </row>
        <row r="12">
          <cell r="AS12">
            <v>123.28500000000001</v>
          </cell>
          <cell r="AX12">
            <v>3.3329999999999997</v>
          </cell>
          <cell r="BC12">
            <v>23.816000000000003</v>
          </cell>
        </row>
        <row r="13">
          <cell r="AS13">
            <v>103.1544</v>
          </cell>
          <cell r="AX13">
            <v>0.7</v>
          </cell>
          <cell r="BC13">
            <v>19.394000000000002</v>
          </cell>
        </row>
        <row r="14">
          <cell r="AS14">
            <v>19.578000000000003</v>
          </cell>
          <cell r="AX14">
            <v>0</v>
          </cell>
          <cell r="BC14">
            <v>2.7670000000000003</v>
          </cell>
        </row>
        <row r="15">
          <cell r="AS15">
            <v>31.849999999999998</v>
          </cell>
          <cell r="AX15">
            <v>0</v>
          </cell>
          <cell r="BC15">
            <v>2.5</v>
          </cell>
        </row>
        <row r="16">
          <cell r="AS16">
            <v>63.562999999999995</v>
          </cell>
          <cell r="AX16">
            <v>0</v>
          </cell>
          <cell r="BC16">
            <v>34.51</v>
          </cell>
        </row>
        <row r="17">
          <cell r="AS17">
            <v>37.835999999999999</v>
          </cell>
          <cell r="AX17">
            <v>2.79</v>
          </cell>
          <cell r="BC17">
            <v>12.088000000000001</v>
          </cell>
        </row>
        <row r="18">
          <cell r="AS18">
            <v>20.073</v>
          </cell>
          <cell r="AX18">
            <v>0</v>
          </cell>
          <cell r="BC18">
            <v>12.001300000000001</v>
          </cell>
        </row>
        <row r="19">
          <cell r="AS19">
            <v>9.6440000000000001</v>
          </cell>
          <cell r="AX19">
            <v>4.7149999999999999</v>
          </cell>
          <cell r="BC19">
            <v>11.482999999999999</v>
          </cell>
        </row>
        <row r="20">
          <cell r="AS20">
            <v>42.020499999999991</v>
          </cell>
          <cell r="AX20">
            <v>0</v>
          </cell>
          <cell r="BC20">
            <v>11.207800000000001</v>
          </cell>
        </row>
        <row r="21">
          <cell r="AS21">
            <v>8.2360000000000007</v>
          </cell>
          <cell r="AX21">
            <v>0</v>
          </cell>
          <cell r="BC21">
            <v>0.18000000000000002</v>
          </cell>
        </row>
      </sheetData>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zoomScale="70" zoomScaleNormal="70" zoomScaleSheetLayoutView="70" workbookViewId="0">
      <pane xSplit="2" ySplit="7" topLeftCell="H8" activePane="bottomRight" state="frozen"/>
      <selection activeCell="AH11" sqref="AH11"/>
      <selection pane="topRight" activeCell="AH11" sqref="AH11"/>
      <selection pane="bottomLeft" activeCell="AH11" sqref="AH11"/>
      <selection pane="bottomRight" activeCell="AH11" sqref="AH11"/>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398437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5" width="7.59765625" style="5" customWidth="1"/>
    <col min="46" max="48" width="7.59765625" style="5" hidden="1" customWidth="1"/>
    <col min="49"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41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4"/>
      <c r="AU4" s="4"/>
      <c r="AV4" s="4"/>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42</v>
      </c>
      <c r="AQ6" s="185" t="s">
        <v>16</v>
      </c>
      <c r="AR6" s="186" t="s">
        <v>17</v>
      </c>
      <c r="AS6" s="185" t="s">
        <v>18</v>
      </c>
      <c r="AT6" s="185" t="s">
        <v>15</v>
      </c>
      <c r="AU6" s="186" t="s">
        <v>10</v>
      </c>
      <c r="AV6" s="185" t="s">
        <v>11</v>
      </c>
    </row>
    <row r="7" spans="1:51" ht="111.75" customHeight="1">
      <c r="A7" s="175"/>
      <c r="B7" s="176"/>
      <c r="C7" s="176"/>
      <c r="D7" s="6" t="s">
        <v>19</v>
      </c>
      <c r="E7" s="7" t="s">
        <v>20</v>
      </c>
      <c r="F7" s="6" t="s">
        <v>21</v>
      </c>
      <c r="G7" s="6" t="s">
        <v>22</v>
      </c>
      <c r="H7" s="176"/>
      <c r="I7" s="6" t="s">
        <v>19</v>
      </c>
      <c r="J7" s="6" t="s">
        <v>20</v>
      </c>
      <c r="K7" s="6" t="s">
        <v>21</v>
      </c>
      <c r="L7" s="6" t="s">
        <v>22</v>
      </c>
      <c r="M7" s="176"/>
      <c r="N7" s="6" t="s">
        <v>23</v>
      </c>
      <c r="O7" s="6" t="s">
        <v>24</v>
      </c>
      <c r="P7" s="6" t="s">
        <v>25</v>
      </c>
      <c r="Q7" s="6" t="s">
        <v>26</v>
      </c>
      <c r="R7" s="6" t="s">
        <v>23</v>
      </c>
      <c r="S7" s="6" t="s">
        <v>24</v>
      </c>
      <c r="T7" s="6" t="s">
        <v>25</v>
      </c>
      <c r="U7" s="6" t="s">
        <v>26</v>
      </c>
      <c r="V7" s="176"/>
      <c r="W7" s="176"/>
      <c r="X7" s="6" t="s">
        <v>19</v>
      </c>
      <c r="Y7" s="6" t="s">
        <v>20</v>
      </c>
      <c r="Z7" s="6" t="s">
        <v>21</v>
      </c>
      <c r="AA7" s="6" t="s">
        <v>22</v>
      </c>
      <c r="AB7" s="176"/>
      <c r="AC7" s="6" t="s">
        <v>19</v>
      </c>
      <c r="AD7" s="6" t="s">
        <v>20</v>
      </c>
      <c r="AE7" s="6" t="s">
        <v>21</v>
      </c>
      <c r="AF7" s="6" t="s">
        <v>22</v>
      </c>
      <c r="AG7" s="176"/>
      <c r="AH7" s="6" t="s">
        <v>23</v>
      </c>
      <c r="AI7" s="6" t="s">
        <v>24</v>
      </c>
      <c r="AJ7" s="6" t="s">
        <v>25</v>
      </c>
      <c r="AK7" s="6" t="s">
        <v>26</v>
      </c>
      <c r="AL7" s="6" t="s">
        <v>23</v>
      </c>
      <c r="AM7" s="6" t="s">
        <v>24</v>
      </c>
      <c r="AN7" s="6" t="s">
        <v>25</v>
      </c>
      <c r="AO7" s="6"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43">
        <f>SUM(X9:AA9)</f>
        <v>0</v>
      </c>
      <c r="X9" s="11"/>
      <c r="Y9" s="11"/>
      <c r="Z9" s="11"/>
      <c r="AA9" s="11"/>
      <c r="AB9" s="43">
        <f>SUM(AC9:AF9)</f>
        <v>0</v>
      </c>
      <c r="AC9" s="12"/>
      <c r="AD9" s="12"/>
      <c r="AE9" s="12"/>
      <c r="AF9" s="12"/>
      <c r="AG9" s="43">
        <f t="shared" ref="AG9:AG18" si="1">SUM(AH9:AO9)</f>
        <v>0</v>
      </c>
      <c r="AH9" s="11"/>
      <c r="AI9" s="11"/>
      <c r="AJ9" s="11"/>
      <c r="AK9" s="11"/>
      <c r="AL9" s="11"/>
      <c r="AM9" s="11"/>
      <c r="AN9" s="11"/>
      <c r="AO9" s="11"/>
      <c r="AP9" s="46">
        <f t="shared" ref="AP9:AP21" si="2">X9*285.06+Y9*177.37+(Z9+AA9)*114.51+AH9*85.71653+AI9*71.6475+AJ9*87.00383+AK9*58.25799+AL9*72.16284+AM9*60.90038+AN9*76.51762+AO9*50.57834</f>
        <v>0</v>
      </c>
      <c r="AQ9" s="32">
        <f>$W9/C9</f>
        <v>0</v>
      </c>
      <c r="AR9" s="31">
        <f>IF(H9=0,"-",AB9/H9)</f>
        <v>0</v>
      </c>
      <c r="AS9" s="31">
        <f>AG9/M9</f>
        <v>0</v>
      </c>
      <c r="AT9" s="10">
        <f>W9-'[1]26-12'!AS9</f>
        <v>-50.792999999999999</v>
      </c>
      <c r="AU9" s="10">
        <f>AB9-'[1]26-12'!AX9</f>
        <v>0</v>
      </c>
      <c r="AV9" s="10">
        <f>AG9-'[1]26-12'!BC9</f>
        <v>-70.28</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43">
        <f>SUM(X10:AA10)</f>
        <v>0</v>
      </c>
      <c r="X10" s="11"/>
      <c r="Y10" s="11"/>
      <c r="Z10" s="11"/>
      <c r="AA10" s="11"/>
      <c r="AB10" s="43">
        <f>SUM(AC10:AF10)</f>
        <v>0</v>
      </c>
      <c r="AC10" s="11"/>
      <c r="AD10" s="11"/>
      <c r="AE10" s="11"/>
      <c r="AF10" s="11"/>
      <c r="AG10" s="43">
        <f t="shared" si="1"/>
        <v>0.5</v>
      </c>
      <c r="AH10" s="11"/>
      <c r="AI10" s="11"/>
      <c r="AJ10" s="11"/>
      <c r="AK10" s="11"/>
      <c r="AL10" s="11"/>
      <c r="AM10" s="11">
        <v>0.5</v>
      </c>
      <c r="AN10" s="11"/>
      <c r="AO10" s="11"/>
      <c r="AP10" s="46">
        <f t="shared" si="2"/>
        <v>30.450189999999999</v>
      </c>
      <c r="AQ10" s="32">
        <f t="shared" ref="AQ10:AQ21" si="3">$W10/C10</f>
        <v>0</v>
      </c>
      <c r="AR10" s="31">
        <f t="shared" ref="AR10:AR22" si="4">IF(H10=0,"-",AB10/H10)</f>
        <v>0</v>
      </c>
      <c r="AS10" s="31">
        <f t="shared" ref="AS10:AS22" si="5">AG10/M10</f>
        <v>2.7377758309149645E-2</v>
      </c>
      <c r="AT10" s="10">
        <f>W10-'[1]26-12'!AS10</f>
        <v>-82.151080000000007</v>
      </c>
      <c r="AU10" s="10">
        <f>AB10-'[1]26-12'!AX10</f>
        <v>-4.9000000000000004</v>
      </c>
      <c r="AV10" s="10">
        <f>AG10-'[1]26-12'!BC10</f>
        <v>-23.6404</v>
      </c>
      <c r="AY10" s="19"/>
    </row>
    <row r="11" spans="1:5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9">
        <f t="shared" si="0"/>
        <v>1976.7845976400001</v>
      </c>
      <c r="W11" s="43">
        <f t="shared" ref="W11:W21" si="9">SUM(X11:AA11)</f>
        <v>0</v>
      </c>
      <c r="X11" s="11"/>
      <c r="Y11" s="11"/>
      <c r="Z11" s="11"/>
      <c r="AA11" s="11"/>
      <c r="AB11" s="43">
        <f t="shared" ref="AB11:AB21" si="10">SUM(AC11:AF11)</f>
        <v>0</v>
      </c>
      <c r="AC11" s="11"/>
      <c r="AD11" s="11"/>
      <c r="AE11" s="11"/>
      <c r="AF11" s="11"/>
      <c r="AG11" s="43">
        <f t="shared" si="1"/>
        <v>0</v>
      </c>
      <c r="AH11" s="11"/>
      <c r="AI11" s="11"/>
      <c r="AJ11" s="11"/>
      <c r="AK11" s="11"/>
      <c r="AL11" s="11"/>
      <c r="AM11" s="11"/>
      <c r="AN11" s="11"/>
      <c r="AO11" s="11"/>
      <c r="AP11" s="46">
        <f t="shared" si="2"/>
        <v>0</v>
      </c>
      <c r="AQ11" s="32">
        <f t="shared" si="3"/>
        <v>0</v>
      </c>
      <c r="AR11" s="31">
        <f t="shared" si="4"/>
        <v>0</v>
      </c>
      <c r="AS11" s="31">
        <f t="shared" si="5"/>
        <v>0</v>
      </c>
      <c r="AT11" s="10">
        <f>W11-'[1]26-12'!AS11</f>
        <v>-24.785999999999998</v>
      </c>
      <c r="AU11" s="10">
        <f>AB11-'[1]26-12'!AX11</f>
        <v>-17.436000000000003</v>
      </c>
      <c r="AV11" s="10">
        <f>AG11-'[1]26-12'!BC11</f>
        <v>-7.3389999999999986</v>
      </c>
      <c r="AY11" s="19"/>
    </row>
    <row r="12" spans="1:5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9">
        <f t="shared" si="0"/>
        <v>13509.867929814283</v>
      </c>
      <c r="W12" s="43">
        <f t="shared" si="9"/>
        <v>2.4299999999999997</v>
      </c>
      <c r="X12" s="11">
        <v>0.2</v>
      </c>
      <c r="Y12" s="11">
        <v>0.97</v>
      </c>
      <c r="Z12" s="11">
        <v>1.26</v>
      </c>
      <c r="AA12" s="11"/>
      <c r="AB12" s="43">
        <f t="shared" si="10"/>
        <v>0</v>
      </c>
      <c r="AC12" s="11"/>
      <c r="AD12" s="11"/>
      <c r="AE12" s="11"/>
      <c r="AF12" s="11"/>
      <c r="AG12" s="43">
        <f t="shared" si="1"/>
        <v>0.2</v>
      </c>
      <c r="AH12" s="11"/>
      <c r="AI12" s="11"/>
      <c r="AJ12" s="11"/>
      <c r="AK12" s="11"/>
      <c r="AL12" s="11"/>
      <c r="AM12" s="11"/>
      <c r="AN12" s="11"/>
      <c r="AO12" s="11">
        <v>0.2</v>
      </c>
      <c r="AP12" s="46">
        <f t="shared" si="2"/>
        <v>383.45916799999998</v>
      </c>
      <c r="AQ12" s="32">
        <f t="shared" si="3"/>
        <v>2.6350519641748598E-2</v>
      </c>
      <c r="AR12" s="31">
        <f t="shared" si="4"/>
        <v>0</v>
      </c>
      <c r="AS12" s="31">
        <f t="shared" si="5"/>
        <v>1.179245283018868E-2</v>
      </c>
      <c r="AT12" s="10">
        <f>W12-'[1]26-12'!AS12</f>
        <v>-120.85500000000002</v>
      </c>
      <c r="AU12" s="10">
        <f>AB12-'[1]26-12'!AX12</f>
        <v>-3.3329999999999997</v>
      </c>
      <c r="AV12" s="10">
        <f>AG12-'[1]26-12'!BC12</f>
        <v>-23.616000000000003</v>
      </c>
      <c r="AY12" s="19"/>
    </row>
    <row r="13" spans="1:5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9">
        <f t="shared" si="0"/>
        <v>6302.0020680000007</v>
      </c>
      <c r="W13" s="43">
        <f t="shared" si="9"/>
        <v>0</v>
      </c>
      <c r="X13" s="11"/>
      <c r="Y13" s="11"/>
      <c r="Z13" s="11"/>
      <c r="AA13" s="11"/>
      <c r="AB13" s="43">
        <f t="shared" si="10"/>
        <v>0</v>
      </c>
      <c r="AC13" s="12"/>
      <c r="AD13" s="12"/>
      <c r="AE13" s="12"/>
      <c r="AF13" s="12"/>
      <c r="AG13" s="43">
        <f t="shared" si="1"/>
        <v>0</v>
      </c>
      <c r="AH13" s="11"/>
      <c r="AI13" s="11"/>
      <c r="AJ13" s="11"/>
      <c r="AK13" s="11"/>
      <c r="AL13" s="11"/>
      <c r="AM13" s="11"/>
      <c r="AN13" s="11"/>
      <c r="AO13" s="11"/>
      <c r="AP13" s="46">
        <f t="shared" si="2"/>
        <v>0</v>
      </c>
      <c r="AQ13" s="32">
        <f t="shared" si="3"/>
        <v>0</v>
      </c>
      <c r="AR13" s="31">
        <f t="shared" si="4"/>
        <v>0</v>
      </c>
      <c r="AS13" s="31">
        <f t="shared" si="5"/>
        <v>0</v>
      </c>
      <c r="AT13" s="10">
        <f>W13-'[1]26-12'!AS13</f>
        <v>-103.1544</v>
      </c>
      <c r="AU13" s="10">
        <f>AB13-'[1]26-12'!AX13</f>
        <v>-0.7</v>
      </c>
      <c r="AV13" s="10">
        <f>AG13-'[1]26-12'!BC13</f>
        <v>-19.394000000000002</v>
      </c>
      <c r="AY13" s="19"/>
    </row>
    <row r="14" spans="1:5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9">
        <f t="shared" si="0"/>
        <v>1679.0976101199999</v>
      </c>
      <c r="W14" s="43">
        <f t="shared" si="9"/>
        <v>0.33</v>
      </c>
      <c r="X14" s="17"/>
      <c r="Y14" s="17"/>
      <c r="Z14" s="17">
        <v>0.33</v>
      </c>
      <c r="AA14" s="17"/>
      <c r="AB14" s="43">
        <f t="shared" si="10"/>
        <v>0</v>
      </c>
      <c r="AC14" s="12"/>
      <c r="AD14" s="12"/>
      <c r="AE14" s="12"/>
      <c r="AF14" s="12"/>
      <c r="AG14" s="43">
        <f t="shared" si="1"/>
        <v>0</v>
      </c>
      <c r="AH14" s="11"/>
      <c r="AI14" s="11"/>
      <c r="AJ14" s="11"/>
      <c r="AK14" s="11"/>
      <c r="AL14" s="11"/>
      <c r="AM14" s="11"/>
      <c r="AN14" s="11"/>
      <c r="AO14" s="11"/>
      <c r="AP14" s="46">
        <f t="shared" si="2"/>
        <v>37.788300000000007</v>
      </c>
      <c r="AQ14" s="32">
        <f t="shared" si="3"/>
        <v>2.6442307692307692E-2</v>
      </c>
      <c r="AR14" s="31" t="str">
        <f t="shared" si="4"/>
        <v>-</v>
      </c>
      <c r="AS14" s="31">
        <f t="shared" si="5"/>
        <v>0</v>
      </c>
      <c r="AT14" s="10">
        <f>W14-'[1]26-12'!AS14</f>
        <v>-19.248000000000005</v>
      </c>
      <c r="AU14" s="10">
        <f>AB14-'[1]26-12'!AX14</f>
        <v>0</v>
      </c>
      <c r="AV14" s="10">
        <f>AG14-'[1]26-12'!BC14</f>
        <v>-2.7670000000000003</v>
      </c>
      <c r="AY14" s="19"/>
    </row>
    <row r="15" spans="1:5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9">
        <f t="shared" si="0"/>
        <v>2600.385240000001</v>
      </c>
      <c r="W15" s="43">
        <f t="shared" si="9"/>
        <v>0</v>
      </c>
      <c r="X15" s="17"/>
      <c r="Y15" s="17"/>
      <c r="Z15" s="17"/>
      <c r="AA15" s="17"/>
      <c r="AB15" s="43">
        <f t="shared" si="10"/>
        <v>0</v>
      </c>
      <c r="AC15" s="12"/>
      <c r="AD15" s="12"/>
      <c r="AE15" s="12"/>
      <c r="AF15" s="12"/>
      <c r="AG15" s="43">
        <f t="shared" si="1"/>
        <v>0</v>
      </c>
      <c r="AH15" s="11"/>
      <c r="AI15" s="11"/>
      <c r="AJ15" s="11"/>
      <c r="AK15" s="11"/>
      <c r="AL15" s="11"/>
      <c r="AM15" s="11"/>
      <c r="AN15" s="11"/>
      <c r="AO15" s="11"/>
      <c r="AP15" s="46">
        <f t="shared" si="2"/>
        <v>0</v>
      </c>
      <c r="AQ15" s="32">
        <f t="shared" si="3"/>
        <v>0</v>
      </c>
      <c r="AR15" s="31">
        <f t="shared" si="4"/>
        <v>0</v>
      </c>
      <c r="AS15" s="31">
        <f t="shared" si="5"/>
        <v>0</v>
      </c>
      <c r="AT15" s="10">
        <f>W15-'[1]26-12'!AS15</f>
        <v>-31.849999999999998</v>
      </c>
      <c r="AU15" s="10">
        <f>AB15-'[1]26-12'!AX15</f>
        <v>0</v>
      </c>
      <c r="AV15" s="10">
        <f>AG15-'[1]26-12'!BC15</f>
        <v>-2.5</v>
      </c>
      <c r="AY15" s="19"/>
    </row>
    <row r="16" spans="1:5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43">
        <f t="shared" si="9"/>
        <v>0.6</v>
      </c>
      <c r="X16" s="17"/>
      <c r="Y16" s="17"/>
      <c r="Z16" s="17">
        <v>0.6</v>
      </c>
      <c r="AA16" s="17"/>
      <c r="AB16" s="43">
        <f t="shared" si="10"/>
        <v>0</v>
      </c>
      <c r="AC16" s="12"/>
      <c r="AD16" s="12"/>
      <c r="AE16" s="12"/>
      <c r="AF16" s="12"/>
      <c r="AG16" s="43">
        <f t="shared" si="1"/>
        <v>0</v>
      </c>
      <c r="AH16" s="11"/>
      <c r="AI16" s="11"/>
      <c r="AJ16" s="11"/>
      <c r="AK16" s="11"/>
      <c r="AL16" s="11"/>
      <c r="AM16" s="11"/>
      <c r="AN16" s="11"/>
      <c r="AO16" s="11"/>
      <c r="AP16" s="46">
        <f t="shared" si="2"/>
        <v>68.706000000000003</v>
      </c>
      <c r="AQ16" s="32">
        <f t="shared" si="3"/>
        <v>9.0623489608506521E-3</v>
      </c>
      <c r="AR16" s="31" t="str">
        <f t="shared" si="4"/>
        <v>-</v>
      </c>
      <c r="AS16" s="31">
        <f t="shared" si="5"/>
        <v>0</v>
      </c>
      <c r="AT16" s="10">
        <f>W16-'[1]26-12'!AS16</f>
        <v>-62.962999999999994</v>
      </c>
      <c r="AU16" s="10">
        <f>AB16-'[1]26-12'!AX16</f>
        <v>0</v>
      </c>
      <c r="AV16" s="10">
        <f>AG16-'[1]26-12'!BC16</f>
        <v>-34.51</v>
      </c>
      <c r="AY16" s="19"/>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9">
        <f t="shared" si="0"/>
        <v>3064.0787084000003</v>
      </c>
      <c r="W17" s="43">
        <f t="shared" si="9"/>
        <v>0</v>
      </c>
      <c r="X17" s="17"/>
      <c r="Y17" s="17"/>
      <c r="Z17" s="17"/>
      <c r="AA17" s="17"/>
      <c r="AB17" s="43">
        <f t="shared" si="10"/>
        <v>0</v>
      </c>
      <c r="AC17" s="12"/>
      <c r="AD17" s="12"/>
      <c r="AE17" s="12"/>
      <c r="AF17" s="12"/>
      <c r="AG17" s="43">
        <f t="shared" si="1"/>
        <v>0</v>
      </c>
      <c r="AH17" s="11"/>
      <c r="AI17" s="11"/>
      <c r="AJ17" s="11"/>
      <c r="AK17" s="11"/>
      <c r="AL17" s="11"/>
      <c r="AM17" s="11"/>
      <c r="AN17" s="11"/>
      <c r="AO17" s="11"/>
      <c r="AP17" s="46">
        <f t="shared" si="2"/>
        <v>0</v>
      </c>
      <c r="AQ17" s="32">
        <f t="shared" si="3"/>
        <v>0</v>
      </c>
      <c r="AR17" s="31">
        <f t="shared" si="4"/>
        <v>0</v>
      </c>
      <c r="AS17" s="31">
        <f t="shared" si="5"/>
        <v>0</v>
      </c>
      <c r="AT17" s="10">
        <f>W17-'[1]26-12'!AS17</f>
        <v>-37.835999999999999</v>
      </c>
      <c r="AU17" s="10">
        <f>AB17-'[1]26-12'!AX17</f>
        <v>-2.79</v>
      </c>
      <c r="AV17" s="10">
        <f>AG17-'[1]26-12'!BC17</f>
        <v>-12.088000000000001</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9">
        <f t="shared" si="0"/>
        <v>2451.1481909700001</v>
      </c>
      <c r="W18" s="43">
        <f t="shared" si="9"/>
        <v>0</v>
      </c>
      <c r="X18" s="11"/>
      <c r="Y18" s="11"/>
      <c r="Z18" s="11"/>
      <c r="AA18" s="11"/>
      <c r="AB18" s="44">
        <f t="shared" si="10"/>
        <v>0</v>
      </c>
      <c r="AC18" s="12"/>
      <c r="AD18" s="12"/>
      <c r="AE18" s="12"/>
      <c r="AF18" s="12"/>
      <c r="AG18" s="43">
        <f t="shared" si="1"/>
        <v>0</v>
      </c>
      <c r="AH18" s="11"/>
      <c r="AI18" s="11"/>
      <c r="AJ18" s="11"/>
      <c r="AK18" s="11"/>
      <c r="AL18" s="11"/>
      <c r="AM18" s="11"/>
      <c r="AN18" s="11"/>
      <c r="AO18" s="11"/>
      <c r="AP18" s="46">
        <f t="shared" si="2"/>
        <v>0</v>
      </c>
      <c r="AQ18" s="32">
        <f t="shared" si="3"/>
        <v>0</v>
      </c>
      <c r="AR18" s="31">
        <f t="shared" si="4"/>
        <v>0</v>
      </c>
      <c r="AS18" s="31">
        <f t="shared" si="5"/>
        <v>0</v>
      </c>
      <c r="AT18" s="10">
        <f>W18-'[1]26-12'!AS18</f>
        <v>-20.073</v>
      </c>
      <c r="AU18" s="10">
        <f>AB18-'[1]26-12'!AX18</f>
        <v>0</v>
      </c>
      <c r="AV18" s="10">
        <f>AG18-'[1]26-12'!BC18</f>
        <v>-12.001300000000001</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9">
        <f t="shared" si="0"/>
        <v>1302.4550208599999</v>
      </c>
      <c r="W19" s="43">
        <f t="shared" si="9"/>
        <v>0</v>
      </c>
      <c r="X19" s="11"/>
      <c r="Y19" s="11"/>
      <c r="Z19" s="11"/>
      <c r="AA19" s="11"/>
      <c r="AB19" s="43">
        <f t="shared" si="10"/>
        <v>0</v>
      </c>
      <c r="AC19" s="11"/>
      <c r="AD19" s="11"/>
      <c r="AE19" s="11"/>
      <c r="AF19" s="11"/>
      <c r="AG19" s="43">
        <f>SUM(AH19:AO19)</f>
        <v>0</v>
      </c>
      <c r="AH19" s="11"/>
      <c r="AI19" s="11"/>
      <c r="AJ19" s="11"/>
      <c r="AK19" s="11"/>
      <c r="AL19" s="11"/>
      <c r="AM19" s="11"/>
      <c r="AN19" s="11"/>
      <c r="AO19" s="11"/>
      <c r="AP19" s="46">
        <f t="shared" si="2"/>
        <v>0</v>
      </c>
      <c r="AQ19" s="32">
        <f t="shared" si="3"/>
        <v>0</v>
      </c>
      <c r="AR19" s="31">
        <f t="shared" si="4"/>
        <v>0</v>
      </c>
      <c r="AS19" s="31">
        <f t="shared" si="5"/>
        <v>0</v>
      </c>
      <c r="AT19" s="10">
        <f>W19-'[1]26-12'!AS19</f>
        <v>-9.6440000000000001</v>
      </c>
      <c r="AU19" s="10">
        <f>AB19-'[1]26-12'!AX19</f>
        <v>-4.7149999999999999</v>
      </c>
      <c r="AV19" s="10">
        <f>AG19-'[1]26-12'!BC19</f>
        <v>-11.482999999999999</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9">
        <f t="shared" si="0"/>
        <v>5319.7914954000007</v>
      </c>
      <c r="W20" s="43">
        <f t="shared" si="9"/>
        <v>0</v>
      </c>
      <c r="X20" s="11"/>
      <c r="Y20" s="11"/>
      <c r="Z20" s="11"/>
      <c r="AA20" s="11"/>
      <c r="AB20" s="43">
        <f t="shared" si="10"/>
        <v>0</v>
      </c>
      <c r="AC20" s="12"/>
      <c r="AD20" s="12"/>
      <c r="AE20" s="12"/>
      <c r="AF20" s="12"/>
      <c r="AG20" s="43">
        <f>SUM(AH20:AO20)</f>
        <v>0</v>
      </c>
      <c r="AH20" s="11"/>
      <c r="AI20" s="11"/>
      <c r="AJ20" s="11"/>
      <c r="AK20" s="11"/>
      <c r="AL20" s="11"/>
      <c r="AM20" s="11"/>
      <c r="AN20" s="11"/>
      <c r="AO20" s="11"/>
      <c r="AP20" s="46">
        <f t="shared" si="2"/>
        <v>0</v>
      </c>
      <c r="AQ20" s="32">
        <f t="shared" si="3"/>
        <v>0</v>
      </c>
      <c r="AR20" s="31">
        <f t="shared" si="4"/>
        <v>0</v>
      </c>
      <c r="AS20" s="31">
        <f t="shared" si="5"/>
        <v>0</v>
      </c>
      <c r="AT20" s="10">
        <f>W20-'[1]26-12'!AS20</f>
        <v>-42.020499999999991</v>
      </c>
      <c r="AU20" s="10">
        <f>AB20-'[1]26-12'!AX20</f>
        <v>0</v>
      </c>
      <c r="AV20" s="10">
        <f>AG20-'[1]26-12'!BC20</f>
        <v>-11.207800000000001</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9">
        <f t="shared" si="0"/>
        <v>1004.7860591000001</v>
      </c>
      <c r="W21" s="45">
        <f t="shared" si="9"/>
        <v>0</v>
      </c>
      <c r="X21" s="11"/>
      <c r="Y21" s="11"/>
      <c r="Z21" s="11"/>
      <c r="AA21" s="11"/>
      <c r="AB21" s="43">
        <f t="shared" si="10"/>
        <v>0</v>
      </c>
      <c r="AC21" s="12"/>
      <c r="AD21" s="12"/>
      <c r="AE21" s="12"/>
      <c r="AF21" s="12"/>
      <c r="AG21" s="43">
        <f>SUM(AH21:AO21)</f>
        <v>0</v>
      </c>
      <c r="AH21" s="11"/>
      <c r="AI21" s="11"/>
      <c r="AJ21" s="11"/>
      <c r="AK21" s="11"/>
      <c r="AL21" s="11"/>
      <c r="AM21" s="11"/>
      <c r="AN21" s="11"/>
      <c r="AO21" s="11"/>
      <c r="AP21" s="46">
        <f t="shared" si="2"/>
        <v>0</v>
      </c>
      <c r="AQ21" s="32">
        <f t="shared" si="3"/>
        <v>0</v>
      </c>
      <c r="AR21" s="31" t="str">
        <f t="shared" si="4"/>
        <v>-</v>
      </c>
      <c r="AS21" s="31">
        <f t="shared" si="5"/>
        <v>0</v>
      </c>
      <c r="AT21" s="10">
        <f>W21-'[1]26-12'!AS21</f>
        <v>-8.2360000000000007</v>
      </c>
      <c r="AU21" s="10">
        <f>AB21-'[1]26-12'!AX21</f>
        <v>0</v>
      </c>
      <c r="AV21" s="10">
        <f>AG21-'[1]26-12'!BC21</f>
        <v>-0.18000000000000002</v>
      </c>
      <c r="AY21" s="19"/>
    </row>
    <row r="22" spans="1:51" s="41" customFormat="1" ht="20.25" customHeight="1">
      <c r="A22" s="18"/>
      <c r="B22" s="35" t="s">
        <v>40</v>
      </c>
      <c r="C22" s="36">
        <f t="shared" ref="C22:AP22" si="11">SUM(C9:C21)</f>
        <v>432.29929523809523</v>
      </c>
      <c r="D22" s="37">
        <f t="shared" si="11"/>
        <v>8.6112000000000002</v>
      </c>
      <c r="E22" s="37">
        <f t="shared" si="11"/>
        <v>82.072000000000003</v>
      </c>
      <c r="F22" s="37">
        <f t="shared" si="11"/>
        <v>248.64409523809525</v>
      </c>
      <c r="G22" s="37">
        <f t="shared" si="11"/>
        <v>92.97199999999998</v>
      </c>
      <c r="H22" s="36">
        <f t="shared" si="11"/>
        <v>106.94700000000002</v>
      </c>
      <c r="I22" s="37">
        <f t="shared" si="11"/>
        <v>31.369999999999997</v>
      </c>
      <c r="J22" s="37">
        <f t="shared" si="11"/>
        <v>57.017000000000003</v>
      </c>
      <c r="K22" s="37">
        <f t="shared" si="11"/>
        <v>18.559999999999999</v>
      </c>
      <c r="L22" s="37">
        <f t="shared" si="11"/>
        <v>0</v>
      </c>
      <c r="M22" s="36">
        <f t="shared" si="11"/>
        <v>173.76899999999998</v>
      </c>
      <c r="N22" s="37">
        <f t="shared" si="11"/>
        <v>13.255000000000001</v>
      </c>
      <c r="O22" s="37">
        <f t="shared" si="11"/>
        <v>15.922000000000001</v>
      </c>
      <c r="P22" s="37">
        <f t="shared" si="11"/>
        <v>2.95</v>
      </c>
      <c r="Q22" s="37">
        <f t="shared" si="11"/>
        <v>2.3660000000000005</v>
      </c>
      <c r="R22" s="37">
        <f t="shared" si="11"/>
        <v>32.879999999999995</v>
      </c>
      <c r="S22" s="37">
        <f t="shared" si="11"/>
        <v>44.305000000000007</v>
      </c>
      <c r="T22" s="37">
        <f t="shared" si="11"/>
        <v>23.345000000000002</v>
      </c>
      <c r="U22" s="37">
        <f t="shared" si="11"/>
        <v>38.746000000000009</v>
      </c>
      <c r="V22" s="38">
        <f t="shared" si="11"/>
        <v>67618.639896344306</v>
      </c>
      <c r="W22" s="42">
        <v>2.36</v>
      </c>
      <c r="X22" s="34">
        <f>SUM(X9:X21)</f>
        <v>0.2</v>
      </c>
      <c r="Y22" s="34">
        <f>SUM(Y9:Y21)</f>
        <v>0.97</v>
      </c>
      <c r="Z22" s="34">
        <f>SUM(Z9:Z21)</f>
        <v>2.19</v>
      </c>
      <c r="AA22" s="34">
        <f t="shared" si="11"/>
        <v>0</v>
      </c>
      <c r="AB22" s="42">
        <f t="shared" si="11"/>
        <v>0</v>
      </c>
      <c r="AC22" s="34">
        <f t="shared" si="11"/>
        <v>0</v>
      </c>
      <c r="AD22" s="34">
        <f t="shared" si="11"/>
        <v>0</v>
      </c>
      <c r="AE22" s="34">
        <f t="shared" si="11"/>
        <v>0</v>
      </c>
      <c r="AF22" s="34">
        <f t="shared" si="11"/>
        <v>0</v>
      </c>
      <c r="AG22" s="42">
        <f>SUM(AG9:AG21)</f>
        <v>0.7</v>
      </c>
      <c r="AH22" s="34">
        <f t="shared" si="11"/>
        <v>0</v>
      </c>
      <c r="AI22" s="34">
        <f t="shared" si="11"/>
        <v>0</v>
      </c>
      <c r="AJ22" s="34">
        <f t="shared" si="11"/>
        <v>0</v>
      </c>
      <c r="AK22" s="34">
        <f t="shared" si="11"/>
        <v>0</v>
      </c>
      <c r="AL22" s="34">
        <f t="shared" si="11"/>
        <v>0</v>
      </c>
      <c r="AM22" s="34">
        <f t="shared" si="11"/>
        <v>0.5</v>
      </c>
      <c r="AN22" s="34">
        <f t="shared" si="11"/>
        <v>0</v>
      </c>
      <c r="AO22" s="34">
        <f t="shared" si="11"/>
        <v>0.2</v>
      </c>
      <c r="AP22" s="47">
        <f t="shared" si="11"/>
        <v>520.40365799999995</v>
      </c>
      <c r="AQ22" s="39">
        <f>$W22/C22</f>
        <v>5.4591807712760553E-3</v>
      </c>
      <c r="AR22" s="40">
        <f t="shared" si="4"/>
        <v>0</v>
      </c>
      <c r="AS22" s="48">
        <f t="shared" si="5"/>
        <v>4.0283364696810132E-3</v>
      </c>
      <c r="AT22" s="34">
        <f>SUM(AT9:AT21)</f>
        <v>-613.60998000000006</v>
      </c>
      <c r="AU22" s="34">
        <f>SUM(AU9:AU21)</f>
        <v>-33.874000000000002</v>
      </c>
      <c r="AV22" s="34">
        <f>SUM(AV9:AV21)</f>
        <v>-231.00649999999999</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1"/>
      <c r="C24" s="1"/>
      <c r="D24" s="1"/>
      <c r="E24" s="1"/>
      <c r="F24" s="1"/>
      <c r="G24" s="1"/>
      <c r="H24" s="1"/>
      <c r="I24" s="1"/>
      <c r="J24" s="1"/>
      <c r="K24" s="1"/>
      <c r="L24" s="1"/>
      <c r="M24" s="1"/>
      <c r="N24" s="1"/>
      <c r="O24" s="1"/>
      <c r="P24" s="1"/>
      <c r="Q24" s="1"/>
      <c r="R24" s="1"/>
      <c r="S24" s="1"/>
      <c r="T24" s="1"/>
      <c r="U24" s="1"/>
      <c r="V24" s="1"/>
    </row>
  </sheetData>
  <mergeCells count="32">
    <mergeCell ref="AB6:AB7"/>
    <mergeCell ref="AS6:AS7"/>
    <mergeCell ref="AT6:AT7"/>
    <mergeCell ref="AU6:AU7"/>
    <mergeCell ref="AV6:AV7"/>
    <mergeCell ref="AG6:AG7"/>
    <mergeCell ref="AH6:AK6"/>
    <mergeCell ref="AL6:AO6"/>
    <mergeCell ref="AP6:AP7"/>
    <mergeCell ref="AQ6:AQ7"/>
    <mergeCell ref="AR6:AR7"/>
    <mergeCell ref="N6:Q6"/>
    <mergeCell ref="R6:U6"/>
    <mergeCell ref="V6:V7"/>
    <mergeCell ref="W6:W7"/>
    <mergeCell ref="X6:AA6"/>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ignoredErrors>
    <ignoredError sqref="D23:AP23 D22:V22 X22:AP2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C8" activePane="bottomRight" state="frozen"/>
      <selection activeCell="W19" sqref="W19"/>
      <selection pane="topRight" activeCell="W19" sqref="W19"/>
      <selection pane="bottomLeft" activeCell="W19" sqref="W19"/>
      <selection pane="bottomRight" activeCell="W19" sqref="W19"/>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97"/>
      <c r="AU4" s="97"/>
      <c r="AV4" s="97"/>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99" t="s">
        <v>19</v>
      </c>
      <c r="E7" s="7" t="s">
        <v>20</v>
      </c>
      <c r="F7" s="99" t="s">
        <v>21</v>
      </c>
      <c r="G7" s="99" t="s">
        <v>22</v>
      </c>
      <c r="H7" s="176"/>
      <c r="I7" s="99" t="s">
        <v>19</v>
      </c>
      <c r="J7" s="99" t="s">
        <v>20</v>
      </c>
      <c r="K7" s="99" t="s">
        <v>21</v>
      </c>
      <c r="L7" s="99" t="s">
        <v>22</v>
      </c>
      <c r="M7" s="176"/>
      <c r="N7" s="99" t="s">
        <v>23</v>
      </c>
      <c r="O7" s="99" t="s">
        <v>24</v>
      </c>
      <c r="P7" s="99" t="s">
        <v>25</v>
      </c>
      <c r="Q7" s="99" t="s">
        <v>26</v>
      </c>
      <c r="R7" s="99" t="s">
        <v>23</v>
      </c>
      <c r="S7" s="99" t="s">
        <v>24</v>
      </c>
      <c r="T7" s="99" t="s">
        <v>25</v>
      </c>
      <c r="U7" s="99" t="s">
        <v>26</v>
      </c>
      <c r="V7" s="176"/>
      <c r="W7" s="176"/>
      <c r="X7" s="99" t="s">
        <v>19</v>
      </c>
      <c r="Y7" s="99" t="s">
        <v>20</v>
      </c>
      <c r="Z7" s="99" t="s">
        <v>21</v>
      </c>
      <c r="AA7" s="99" t="s">
        <v>22</v>
      </c>
      <c r="AB7" s="176"/>
      <c r="AC7" s="99" t="s">
        <v>19</v>
      </c>
      <c r="AD7" s="99" t="s">
        <v>20</v>
      </c>
      <c r="AE7" s="99" t="s">
        <v>21</v>
      </c>
      <c r="AF7" s="99" t="s">
        <v>22</v>
      </c>
      <c r="AG7" s="176"/>
      <c r="AH7" s="99" t="s">
        <v>23</v>
      </c>
      <c r="AI7" s="99" t="s">
        <v>24</v>
      </c>
      <c r="AJ7" s="99" t="s">
        <v>25</v>
      </c>
      <c r="AK7" s="99" t="s">
        <v>26</v>
      </c>
      <c r="AL7" s="99" t="s">
        <v>23</v>
      </c>
      <c r="AM7" s="99" t="s">
        <v>24</v>
      </c>
      <c r="AN7" s="99" t="s">
        <v>25</v>
      </c>
      <c r="AO7" s="99"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61">
        <f>SUM(X9:AA9)</f>
        <v>4.794999999999999</v>
      </c>
      <c r="X9" s="62">
        <v>0.3</v>
      </c>
      <c r="Y9" s="62">
        <v>0.65</v>
      </c>
      <c r="Z9" s="62">
        <v>3.7449999999999997</v>
      </c>
      <c r="AA9" s="62">
        <v>0.1</v>
      </c>
      <c r="AB9" s="61">
        <f>SUM(AC9:AF9)</f>
        <v>0</v>
      </c>
      <c r="AC9" s="64"/>
      <c r="AD9" s="64"/>
      <c r="AE9" s="64"/>
      <c r="AF9" s="64"/>
      <c r="AG9" s="61">
        <f t="shared" ref="AG9:AG18" si="1">SUM(AH9:AO9)</f>
        <v>9.9690000000000012</v>
      </c>
      <c r="AH9" s="62">
        <v>0</v>
      </c>
      <c r="AI9" s="62">
        <v>0</v>
      </c>
      <c r="AJ9" s="62">
        <v>0</v>
      </c>
      <c r="AK9" s="62">
        <v>0</v>
      </c>
      <c r="AL9" s="62">
        <v>0</v>
      </c>
      <c r="AM9" s="62">
        <v>1.6850000000000001</v>
      </c>
      <c r="AN9" s="62">
        <v>0</v>
      </c>
      <c r="AO9" s="62">
        <v>8.2840000000000007</v>
      </c>
      <c r="AP9" s="63">
        <v>1328</v>
      </c>
      <c r="AQ9" s="32">
        <f>$W9/C9</f>
        <v>0.11388466653999615</v>
      </c>
      <c r="AR9" s="31">
        <f>IF(H9=0,"-",AB9/H9)</f>
        <v>0</v>
      </c>
      <c r="AS9" s="31">
        <f>AG9/M9</f>
        <v>0.32029944737180316</v>
      </c>
      <c r="AT9" s="10">
        <f>W9-'29-4'!W9</f>
        <v>2.5849999999999986</v>
      </c>
      <c r="AU9" s="10">
        <f>AB9-'29-4'!AB9</f>
        <v>0</v>
      </c>
      <c r="AV9" s="10">
        <f>AG9-'29-4'!AG9</f>
        <v>2.8850000000000016</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59">
        <f>SUM(X10:AA10)</f>
        <v>7.09</v>
      </c>
      <c r="X10" s="11">
        <v>0</v>
      </c>
      <c r="Y10" s="11">
        <v>1.3900000000000001</v>
      </c>
      <c r="Z10" s="11">
        <v>5.3</v>
      </c>
      <c r="AA10" s="11">
        <v>0.4</v>
      </c>
      <c r="AB10" s="59">
        <f>SUM(AC10:AF10)</f>
        <v>0</v>
      </c>
      <c r="AC10" s="11"/>
      <c r="AD10" s="11"/>
      <c r="AE10" s="11"/>
      <c r="AF10" s="11"/>
      <c r="AG10" s="59">
        <f t="shared" si="1"/>
        <v>2.0620000000000003</v>
      </c>
      <c r="AH10" s="11">
        <v>0</v>
      </c>
      <c r="AI10" s="11">
        <v>0</v>
      </c>
      <c r="AJ10" s="11">
        <v>0</v>
      </c>
      <c r="AK10" s="11">
        <v>0</v>
      </c>
      <c r="AL10" s="11">
        <v>0.22</v>
      </c>
      <c r="AM10" s="11">
        <v>1.8420000000000001</v>
      </c>
      <c r="AN10" s="11">
        <v>0</v>
      </c>
      <c r="AO10" s="11">
        <v>0</v>
      </c>
      <c r="AP10" s="46">
        <v>1342</v>
      </c>
      <c r="AQ10" s="32">
        <f t="shared" ref="AQ10:AQ21" si="3">$W10/C10</f>
        <v>0.10983563383990952</v>
      </c>
      <c r="AR10" s="31">
        <f t="shared" ref="AR10:AR22" si="4">IF(H10=0,"-",AB10/H10)</f>
        <v>0</v>
      </c>
      <c r="AS10" s="31">
        <f t="shared" ref="AS10:AS22" si="5">AG10/M10</f>
        <v>0.11290587526693315</v>
      </c>
      <c r="AT10" s="10">
        <f>W10-'29-4'!W10</f>
        <v>0</v>
      </c>
      <c r="AU10" s="10">
        <f>AB10-'29-4'!AB10</f>
        <v>0</v>
      </c>
      <c r="AV10" s="10">
        <f>AG10-'29-4'!AG10</f>
        <v>0</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61">
        <f t="shared" ref="W11:W21" si="9">SUM(X11:AA11)</f>
        <v>2.806</v>
      </c>
      <c r="X11" s="62">
        <v>0</v>
      </c>
      <c r="Y11" s="62">
        <v>0.48</v>
      </c>
      <c r="Z11" s="62">
        <v>2.3260000000000001</v>
      </c>
      <c r="AA11" s="62">
        <v>0</v>
      </c>
      <c r="AB11" s="61">
        <f t="shared" ref="AB11:AB21" si="10">SUM(AC11:AF11)</f>
        <v>6.508</v>
      </c>
      <c r="AC11" s="62"/>
      <c r="AD11" s="62">
        <v>6.508</v>
      </c>
      <c r="AE11" s="62"/>
      <c r="AF11" s="62"/>
      <c r="AG11" s="61">
        <f t="shared" si="1"/>
        <v>1.5680000000000001</v>
      </c>
      <c r="AH11" s="62"/>
      <c r="AI11" s="62"/>
      <c r="AJ11" s="62"/>
      <c r="AK11" s="62"/>
      <c r="AL11" s="62">
        <v>1.5680000000000001</v>
      </c>
      <c r="AM11" s="62"/>
      <c r="AN11" s="62"/>
      <c r="AO11" s="62"/>
      <c r="AP11" s="63">
        <v>598</v>
      </c>
      <c r="AQ11" s="32">
        <f t="shared" si="3"/>
        <v>0.22707776968519866</v>
      </c>
      <c r="AR11" s="31">
        <f t="shared" si="4"/>
        <v>0.54287620954287619</v>
      </c>
      <c r="AS11" s="31">
        <f t="shared" si="5"/>
        <v>0.31074118113357113</v>
      </c>
      <c r="AT11" s="10">
        <f>W11-'29-4'!W11</f>
        <v>0.14999999999999991</v>
      </c>
      <c r="AU11" s="10">
        <f>AB11-'29-4'!AB11</f>
        <v>3.9780000000000002</v>
      </c>
      <c r="AV11" s="10">
        <f>AG11-'29-4'!AG11</f>
        <v>0.15900000000000003</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61">
        <f t="shared" si="9"/>
        <v>13.939</v>
      </c>
      <c r="X12" s="62">
        <v>0.2</v>
      </c>
      <c r="Y12" s="62">
        <v>2.7879999999999994</v>
      </c>
      <c r="Z12" s="62">
        <v>8.5830000000000002</v>
      </c>
      <c r="AA12" s="62">
        <v>2.3679999999999999</v>
      </c>
      <c r="AB12" s="61">
        <v>1.1000000000000001</v>
      </c>
      <c r="AC12" s="62"/>
      <c r="AD12" s="62"/>
      <c r="AE12" s="62"/>
      <c r="AF12" s="62"/>
      <c r="AG12" s="61">
        <f t="shared" si="1"/>
        <v>0.92500000000000004</v>
      </c>
      <c r="AH12" s="62">
        <v>7.4999999999999997E-2</v>
      </c>
      <c r="AI12" s="62">
        <v>0.1</v>
      </c>
      <c r="AJ12" s="62">
        <v>0</v>
      </c>
      <c r="AK12" s="62">
        <v>0</v>
      </c>
      <c r="AL12" s="62">
        <v>0</v>
      </c>
      <c r="AM12" s="62">
        <v>0.28000000000000003</v>
      </c>
      <c r="AN12" s="62">
        <v>0.27</v>
      </c>
      <c r="AO12" s="62">
        <v>0.2</v>
      </c>
      <c r="AP12" s="63">
        <v>2089</v>
      </c>
      <c r="AQ12" s="32">
        <f t="shared" si="3"/>
        <v>0.15115221945939661</v>
      </c>
      <c r="AR12" s="31">
        <f t="shared" si="4"/>
        <v>3.251647994324397E-2</v>
      </c>
      <c r="AS12" s="31">
        <f t="shared" si="5"/>
        <v>5.454009433962264E-2</v>
      </c>
      <c r="AT12" s="10">
        <f>W12-'29-4'!W12</f>
        <v>3.9640000000000004</v>
      </c>
      <c r="AU12" s="10">
        <f>AB12-'29-4'!AB12</f>
        <v>1.1000000000000001</v>
      </c>
      <c r="AV12" s="10">
        <f>AG12-'29-4'!AG12</f>
        <v>0</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61">
        <f t="shared" si="9"/>
        <v>15.49</v>
      </c>
      <c r="X13" s="62">
        <v>0</v>
      </c>
      <c r="Y13" s="62">
        <v>2.59</v>
      </c>
      <c r="Z13" s="62">
        <v>12.6</v>
      </c>
      <c r="AA13" s="62">
        <v>0.30000000000000004</v>
      </c>
      <c r="AB13" s="61">
        <f t="shared" si="10"/>
        <v>0.5</v>
      </c>
      <c r="AC13" s="64"/>
      <c r="AD13" s="64">
        <v>0.5</v>
      </c>
      <c r="AE13" s="64"/>
      <c r="AF13" s="64"/>
      <c r="AG13" s="61">
        <f t="shared" si="1"/>
        <v>7.5180000000000007</v>
      </c>
      <c r="AH13" s="62">
        <v>0</v>
      </c>
      <c r="AI13" s="62">
        <v>0</v>
      </c>
      <c r="AJ13" s="62">
        <v>7.0000000000000007E-2</v>
      </c>
      <c r="AK13" s="62">
        <v>1.2</v>
      </c>
      <c r="AL13" s="62">
        <v>3.008</v>
      </c>
      <c r="AM13" s="62">
        <v>0</v>
      </c>
      <c r="AN13" s="62">
        <v>2.5</v>
      </c>
      <c r="AO13" s="62">
        <v>0.74</v>
      </c>
      <c r="AP13" s="63">
        <v>2765</v>
      </c>
      <c r="AQ13" s="32">
        <f t="shared" si="3"/>
        <v>0.396447583947584</v>
      </c>
      <c r="AR13" s="31">
        <f t="shared" si="4"/>
        <v>4.9999999999999989E-2</v>
      </c>
      <c r="AS13" s="31">
        <f t="shared" si="5"/>
        <v>0.53300248138957818</v>
      </c>
      <c r="AT13" s="10">
        <f>W13-'29-4'!W13</f>
        <v>2.9009999999999998</v>
      </c>
      <c r="AU13" s="10">
        <f>AB13-'29-4'!AB13</f>
        <v>0</v>
      </c>
      <c r="AV13" s="10">
        <f>AG13-'29-4'!AG13</f>
        <v>1.9680000000000009</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61">
        <f t="shared" si="9"/>
        <v>0.32</v>
      </c>
      <c r="X14" s="65"/>
      <c r="Y14" s="65"/>
      <c r="Z14" s="65"/>
      <c r="AA14" s="65">
        <v>0.32</v>
      </c>
      <c r="AB14" s="61">
        <f t="shared" si="10"/>
        <v>0</v>
      </c>
      <c r="AC14" s="64"/>
      <c r="AD14" s="64"/>
      <c r="AE14" s="64"/>
      <c r="AF14" s="64"/>
      <c r="AG14" s="61">
        <f t="shared" si="1"/>
        <v>0</v>
      </c>
      <c r="AH14" s="62"/>
      <c r="AI14" s="62"/>
      <c r="AJ14" s="62"/>
      <c r="AK14" s="62"/>
      <c r="AL14" s="62"/>
      <c r="AM14" s="62"/>
      <c r="AN14" s="62"/>
      <c r="AO14" s="62"/>
      <c r="AP14" s="63">
        <v>33.6</v>
      </c>
      <c r="AQ14" s="32">
        <f t="shared" si="3"/>
        <v>2.564102564102564E-2</v>
      </c>
      <c r="AR14" s="31" t="str">
        <f t="shared" si="4"/>
        <v>-</v>
      </c>
      <c r="AS14" s="31">
        <f t="shared" si="5"/>
        <v>0</v>
      </c>
      <c r="AT14" s="10">
        <f>W14-'29-4'!W14</f>
        <v>0</v>
      </c>
      <c r="AU14" s="10">
        <f>AB14-'29-4'!AB14</f>
        <v>0</v>
      </c>
      <c r="AV14" s="10">
        <f>AG14-'29-4'!AG14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61">
        <f t="shared" si="9"/>
        <v>2.33</v>
      </c>
      <c r="X15" s="65"/>
      <c r="Y15" s="65">
        <v>0</v>
      </c>
      <c r="Z15" s="65">
        <v>2.33</v>
      </c>
      <c r="AA15" s="65">
        <v>0</v>
      </c>
      <c r="AB15" s="61">
        <f t="shared" si="10"/>
        <v>0</v>
      </c>
      <c r="AC15" s="64"/>
      <c r="AD15" s="64"/>
      <c r="AE15" s="64"/>
      <c r="AF15" s="64"/>
      <c r="AG15" s="61">
        <f t="shared" si="1"/>
        <v>0</v>
      </c>
      <c r="AH15" s="62"/>
      <c r="AI15" s="62"/>
      <c r="AJ15" s="62"/>
      <c r="AK15" s="62"/>
      <c r="AL15" s="62"/>
      <c r="AM15" s="62"/>
      <c r="AN15" s="62"/>
      <c r="AO15" s="62"/>
      <c r="AP15" s="63">
        <v>246</v>
      </c>
      <c r="AQ15" s="32">
        <f t="shared" si="3"/>
        <v>0.11649999999999996</v>
      </c>
      <c r="AR15" s="31">
        <f t="shared" si="4"/>
        <v>0</v>
      </c>
      <c r="AS15" s="31">
        <f t="shared" si="5"/>
        <v>0</v>
      </c>
      <c r="AT15" s="10">
        <f>W15-'29-4'!W15</f>
        <v>0.70000000000000018</v>
      </c>
      <c r="AU15" s="10">
        <f>AB15-'29-4'!AB15</f>
        <v>0</v>
      </c>
      <c r="AV15" s="10">
        <f>AG15-'29-4'!AG15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59">
        <f t="shared" si="9"/>
        <v>6.5009999999999994</v>
      </c>
      <c r="X16" s="17">
        <v>0</v>
      </c>
      <c r="Y16" s="17">
        <v>1.962</v>
      </c>
      <c r="Z16" s="17">
        <v>4.5389999999999997</v>
      </c>
      <c r="AA16" s="17">
        <v>0</v>
      </c>
      <c r="AB16" s="59">
        <f t="shared" si="10"/>
        <v>0</v>
      </c>
      <c r="AC16" s="12"/>
      <c r="AD16" s="12"/>
      <c r="AE16" s="12"/>
      <c r="AF16" s="12"/>
      <c r="AG16" s="59">
        <f t="shared" si="1"/>
        <v>5.13</v>
      </c>
      <c r="AH16" s="11"/>
      <c r="AI16" s="11"/>
      <c r="AJ16" s="11"/>
      <c r="AK16" s="11"/>
      <c r="AL16" s="11">
        <v>5.13</v>
      </c>
      <c r="AM16" s="11"/>
      <c r="AN16" s="11"/>
      <c r="AO16" s="11"/>
      <c r="AP16" s="46">
        <v>1522</v>
      </c>
      <c r="AQ16" s="32">
        <f t="shared" si="3"/>
        <v>9.8190550990816819E-2</v>
      </c>
      <c r="AR16" s="31" t="str">
        <f t="shared" si="4"/>
        <v>-</v>
      </c>
      <c r="AS16" s="31">
        <f t="shared" si="5"/>
        <v>9.7291761492944939E-2</v>
      </c>
      <c r="AT16" s="10">
        <f>W16-'29-4'!W16</f>
        <v>0</v>
      </c>
      <c r="AU16" s="10">
        <f>AB16-'29-4'!AB16</f>
        <v>0</v>
      </c>
      <c r="AV16" s="10">
        <f>AG16-'29-4'!AG16</f>
        <v>0</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v>
      </c>
      <c r="X17" s="17"/>
      <c r="Y17" s="17"/>
      <c r="Z17" s="17"/>
      <c r="AA17" s="17"/>
      <c r="AB17" s="59">
        <f t="shared" si="10"/>
        <v>1.2</v>
      </c>
      <c r="AC17" s="12"/>
      <c r="AD17" s="12">
        <v>1.2</v>
      </c>
      <c r="AE17" s="12"/>
      <c r="AF17" s="12"/>
      <c r="AG17" s="59">
        <f t="shared" si="1"/>
        <v>0</v>
      </c>
      <c r="AH17" s="11"/>
      <c r="AI17" s="11"/>
      <c r="AJ17" s="11"/>
      <c r="AK17" s="11"/>
      <c r="AL17" s="11"/>
      <c r="AM17" s="11"/>
      <c r="AN17" s="11"/>
      <c r="AO17" s="11"/>
      <c r="AP17" s="46"/>
      <c r="AQ17" s="32">
        <f t="shared" si="3"/>
        <v>0</v>
      </c>
      <c r="AR17" s="31">
        <f t="shared" si="4"/>
        <v>7.0829890213670171E-2</v>
      </c>
      <c r="AS17" s="31">
        <f t="shared" si="5"/>
        <v>0</v>
      </c>
      <c r="AT17" s="10">
        <f>W17-'29-4'!W17</f>
        <v>0</v>
      </c>
      <c r="AU17" s="10">
        <f>AB17-'29-4'!AB17</f>
        <v>0</v>
      </c>
      <c r="AV17" s="10">
        <f>AG17-'29-4'!AG17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61">
        <f t="shared" si="9"/>
        <v>1.05</v>
      </c>
      <c r="X18" s="11">
        <v>0</v>
      </c>
      <c r="Y18" s="11">
        <v>0.8</v>
      </c>
      <c r="Z18" s="11">
        <v>0.25</v>
      </c>
      <c r="AA18" s="11">
        <v>0</v>
      </c>
      <c r="AB18" s="68">
        <f t="shared" si="10"/>
        <v>0</v>
      </c>
      <c r="AC18" s="12"/>
      <c r="AD18" s="12"/>
      <c r="AE18" s="12"/>
      <c r="AF18" s="12"/>
      <c r="AG18" s="59">
        <f t="shared" si="1"/>
        <v>0</v>
      </c>
      <c r="AH18" s="11"/>
      <c r="AI18" s="11"/>
      <c r="AJ18" s="11"/>
      <c r="AK18" s="11"/>
      <c r="AL18" s="11"/>
      <c r="AM18" s="11"/>
      <c r="AN18" s="11"/>
      <c r="AO18" s="11"/>
      <c r="AP18" s="46">
        <v>160</v>
      </c>
      <c r="AQ18" s="32">
        <f t="shared" si="3"/>
        <v>6.4326410586289295E-2</v>
      </c>
      <c r="AR18" s="31">
        <f t="shared" si="4"/>
        <v>0</v>
      </c>
      <c r="AS18" s="31">
        <f t="shared" si="5"/>
        <v>0</v>
      </c>
      <c r="AT18" s="10">
        <f>W18-'29-4'!W18</f>
        <v>0</v>
      </c>
      <c r="AU18" s="10">
        <f>AB18-'29-4'!AB18</f>
        <v>0</v>
      </c>
      <c r="AV18" s="10">
        <f>AG18-'29-4'!AG18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59">
        <f t="shared" si="9"/>
        <v>1.103</v>
      </c>
      <c r="X19" s="11"/>
      <c r="Y19" s="11">
        <v>1.103</v>
      </c>
      <c r="Z19" s="11"/>
      <c r="AA19" s="11"/>
      <c r="AB19" s="59">
        <f t="shared" si="10"/>
        <v>0</v>
      </c>
      <c r="AC19" s="11"/>
      <c r="AD19" s="11"/>
      <c r="AE19" s="11"/>
      <c r="AF19" s="11"/>
      <c r="AG19" s="59">
        <f>SUM(AH19:AO19)</f>
        <v>2.1850000000000001</v>
      </c>
      <c r="AH19" s="11"/>
      <c r="AI19" s="11"/>
      <c r="AJ19" s="11"/>
      <c r="AK19" s="11"/>
      <c r="AL19" s="11"/>
      <c r="AM19" s="11"/>
      <c r="AN19" s="11">
        <v>2.1850000000000001</v>
      </c>
      <c r="AO19" s="11"/>
      <c r="AP19" s="46">
        <v>559</v>
      </c>
      <c r="AQ19" s="32">
        <f t="shared" si="3"/>
        <v>0.2620574958422428</v>
      </c>
      <c r="AR19" s="31">
        <f t="shared" si="4"/>
        <v>0</v>
      </c>
      <c r="AS19" s="31">
        <f t="shared" si="5"/>
        <v>0.29403848741757505</v>
      </c>
      <c r="AT19" s="10">
        <f>W19-'29-4'!W19</f>
        <v>0</v>
      </c>
      <c r="AU19" s="10">
        <f>AB19-'29-4'!AB19</f>
        <v>0</v>
      </c>
      <c r="AV19" s="10">
        <f>AG19-'29-4'!AG19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61">
        <f t="shared" si="9"/>
        <v>3.51</v>
      </c>
      <c r="X20" s="62">
        <v>0</v>
      </c>
      <c r="Y20" s="62">
        <v>0</v>
      </c>
      <c r="Z20" s="62">
        <v>3.51</v>
      </c>
      <c r="AA20" s="62">
        <v>0</v>
      </c>
      <c r="AB20" s="61">
        <f t="shared" si="10"/>
        <v>0</v>
      </c>
      <c r="AC20" s="64"/>
      <c r="AD20" s="64"/>
      <c r="AE20" s="64"/>
      <c r="AF20" s="64"/>
      <c r="AG20" s="61">
        <f>SUM(AH20:AO20)</f>
        <v>0.2</v>
      </c>
      <c r="AH20" s="62">
        <v>0</v>
      </c>
      <c r="AI20" s="62">
        <v>0.08</v>
      </c>
      <c r="AJ20" s="62">
        <v>0</v>
      </c>
      <c r="AK20" s="62">
        <v>0</v>
      </c>
      <c r="AL20" s="62">
        <v>0.12</v>
      </c>
      <c r="AM20" s="62">
        <v>0</v>
      </c>
      <c r="AN20" s="62">
        <v>0</v>
      </c>
      <c r="AO20" s="62">
        <v>0</v>
      </c>
      <c r="AP20" s="63">
        <v>726</v>
      </c>
      <c r="AQ20" s="32">
        <f t="shared" si="3"/>
        <v>9.6338584838337821E-2</v>
      </c>
      <c r="AR20" s="31">
        <f t="shared" si="4"/>
        <v>0</v>
      </c>
      <c r="AS20" s="31">
        <f t="shared" si="5"/>
        <v>2.4213075060532691E-2</v>
      </c>
      <c r="AT20" s="10">
        <f>W20-'29-4'!W20</f>
        <v>1.6799999999999997</v>
      </c>
      <c r="AU20" s="10">
        <f>AB20-'29-4'!AB20</f>
        <v>0</v>
      </c>
      <c r="AV20" s="10">
        <f>AG20-'29-4'!AG20</f>
        <v>0.2</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60">
        <f t="shared" si="9"/>
        <v>0</v>
      </c>
      <c r="X21" s="11"/>
      <c r="Y21" s="11"/>
      <c r="Z21" s="11"/>
      <c r="AA21" s="11"/>
      <c r="AB21" s="59">
        <f t="shared" si="10"/>
        <v>0</v>
      </c>
      <c r="AC21" s="12"/>
      <c r="AD21" s="12"/>
      <c r="AE21" s="12"/>
      <c r="AF21" s="12"/>
      <c r="AG21" s="59">
        <f>SUM(AH21:AO21)</f>
        <v>0</v>
      </c>
      <c r="AH21" s="11"/>
      <c r="AI21" s="11"/>
      <c r="AJ21" s="11"/>
      <c r="AK21" s="11"/>
      <c r="AL21" s="11"/>
      <c r="AM21" s="11"/>
      <c r="AN21" s="11"/>
      <c r="AO21" s="11"/>
      <c r="AP21" s="46"/>
      <c r="AQ21" s="32">
        <f t="shared" si="3"/>
        <v>0</v>
      </c>
      <c r="AR21" s="31" t="str">
        <f t="shared" si="4"/>
        <v>-</v>
      </c>
      <c r="AS21" s="31">
        <f t="shared" si="5"/>
        <v>0</v>
      </c>
      <c r="AT21" s="10">
        <f>W21-'29-4'!W21</f>
        <v>0</v>
      </c>
      <c r="AU21" s="10">
        <f>AB21-'29-4'!AB21</f>
        <v>0</v>
      </c>
      <c r="AV21" s="10">
        <f>AG21-'29-4'!AG21</f>
        <v>0</v>
      </c>
      <c r="AY21" s="19"/>
    </row>
    <row r="22" spans="1:51" s="41" customFormat="1" ht="20.25" customHeight="1">
      <c r="A22" s="98"/>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58.93399999999999</v>
      </c>
      <c r="X22" s="34">
        <f>SUM(X9:X21)</f>
        <v>0.5</v>
      </c>
      <c r="Y22" s="34">
        <f>SUM(Y9:Y21)</f>
        <v>11.763</v>
      </c>
      <c r="Z22" s="34">
        <f>SUM(Z9:Z21)</f>
        <v>43.183</v>
      </c>
      <c r="AA22" s="34">
        <f t="shared" si="12"/>
        <v>3.488</v>
      </c>
      <c r="AB22" s="34">
        <f t="shared" si="12"/>
        <v>9.3079999999999998</v>
      </c>
      <c r="AC22" s="34">
        <f t="shared" si="12"/>
        <v>0</v>
      </c>
      <c r="AD22" s="34">
        <f t="shared" si="12"/>
        <v>8.2080000000000002</v>
      </c>
      <c r="AE22" s="34">
        <f t="shared" si="12"/>
        <v>0</v>
      </c>
      <c r="AF22" s="34">
        <f t="shared" si="12"/>
        <v>0</v>
      </c>
      <c r="AG22" s="34">
        <f>SUM(AG9:AG21)</f>
        <v>29.556999999999999</v>
      </c>
      <c r="AH22" s="34">
        <f t="shared" si="12"/>
        <v>7.4999999999999997E-2</v>
      </c>
      <c r="AI22" s="34">
        <f t="shared" si="12"/>
        <v>0.18</v>
      </c>
      <c r="AJ22" s="34">
        <f t="shared" si="12"/>
        <v>7.0000000000000007E-2</v>
      </c>
      <c r="AK22" s="34">
        <f t="shared" si="12"/>
        <v>1.2</v>
      </c>
      <c r="AL22" s="34">
        <f t="shared" si="12"/>
        <v>10.045999999999999</v>
      </c>
      <c r="AM22" s="34">
        <f t="shared" si="12"/>
        <v>3.8070000000000004</v>
      </c>
      <c r="AN22" s="34">
        <f t="shared" si="12"/>
        <v>4.9550000000000001</v>
      </c>
      <c r="AO22" s="34">
        <f t="shared" si="12"/>
        <v>9.2240000000000002</v>
      </c>
      <c r="AP22" s="47">
        <f t="shared" si="12"/>
        <v>11368.6</v>
      </c>
      <c r="AQ22" s="39">
        <f>$W22/C22</f>
        <v>0.13632684727728095</v>
      </c>
      <c r="AR22" s="39">
        <f t="shared" si="4"/>
        <v>8.7033764387967852E-2</v>
      </c>
      <c r="AS22" s="39">
        <f t="shared" si="5"/>
        <v>0.17009363004908817</v>
      </c>
      <c r="AT22" s="38">
        <f t="shared" ref="AT22:AV22" si="13">SUM(AT9:AT21)</f>
        <v>11.979999999999997</v>
      </c>
      <c r="AU22" s="38">
        <f t="shared" si="13"/>
        <v>5.0780000000000003</v>
      </c>
      <c r="AV22" s="38">
        <f t="shared" si="13"/>
        <v>5.2120000000000024</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t="s">
        <v>71</v>
      </c>
      <c r="C24" s="1"/>
      <c r="D24" s="1"/>
      <c r="E24" s="1"/>
      <c r="F24" s="1"/>
      <c r="G24" s="1"/>
      <c r="H24" s="1"/>
      <c r="I24" s="1"/>
      <c r="J24" s="1"/>
      <c r="K24" s="1"/>
      <c r="L24" s="1"/>
      <c r="M24" s="1"/>
      <c r="N24" s="1"/>
      <c r="O24" s="1"/>
      <c r="P24" s="1"/>
      <c r="Q24" s="1"/>
      <c r="R24" s="1"/>
      <c r="S24" s="1"/>
      <c r="T24" s="1"/>
      <c r="U24" s="1"/>
      <c r="V24" s="1"/>
      <c r="AP24" s="67">
        <f>+AP22/V22</f>
        <v>0.18263104628186799</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61">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61">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61">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61">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98"/>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B1:V1"/>
    <mergeCell ref="B2:V2"/>
    <mergeCell ref="A3:AV3"/>
    <mergeCell ref="A4:AS4"/>
    <mergeCell ref="A5:A7"/>
    <mergeCell ref="B5:B7"/>
    <mergeCell ref="C5:V5"/>
    <mergeCell ref="W5:AP5"/>
    <mergeCell ref="AQ5:AS5"/>
    <mergeCell ref="AT5:AV5"/>
    <mergeCell ref="AH6:AK6"/>
    <mergeCell ref="AV6:AV7"/>
    <mergeCell ref="AT6:AT7"/>
    <mergeCell ref="AZ5:BC5"/>
    <mergeCell ref="AQ6:AQ7"/>
    <mergeCell ref="AR6:AR7"/>
    <mergeCell ref="AG6:AG7"/>
    <mergeCell ref="AU6:AU7"/>
    <mergeCell ref="BF5:BI5"/>
    <mergeCell ref="C6:C7"/>
    <mergeCell ref="D6:G6"/>
    <mergeCell ref="H6:H7"/>
    <mergeCell ref="I6:L6"/>
    <mergeCell ref="M6:M7"/>
    <mergeCell ref="N6:Q6"/>
    <mergeCell ref="R6:U6"/>
    <mergeCell ref="V6:V7"/>
    <mergeCell ref="W6:W7"/>
    <mergeCell ref="X6:AA6"/>
    <mergeCell ref="AB6:AB7"/>
    <mergeCell ref="AC6:AF6"/>
    <mergeCell ref="AL6:AO6"/>
    <mergeCell ref="AP6:AP7"/>
    <mergeCell ref="AS6:AS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ignoredErrors>
    <ignoredError sqref="AG9:AG21 X22:AV22 W12"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C11" activePane="bottomRight" state="frozen"/>
      <selection activeCell="AQ13" sqref="AQ13"/>
      <selection pane="topRight" activeCell="AQ13" sqref="AQ13"/>
      <selection pane="bottomLeft" activeCell="AQ13" sqref="AQ13"/>
      <selection pane="bottomRight" activeCell="AQ13" sqref="AQ13"/>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74</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01"/>
      <c r="AU4" s="101"/>
      <c r="AV4" s="101"/>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100" t="s">
        <v>19</v>
      </c>
      <c r="E7" s="7" t="s">
        <v>20</v>
      </c>
      <c r="F7" s="100" t="s">
        <v>21</v>
      </c>
      <c r="G7" s="100" t="s">
        <v>22</v>
      </c>
      <c r="H7" s="176"/>
      <c r="I7" s="100" t="s">
        <v>19</v>
      </c>
      <c r="J7" s="100" t="s">
        <v>20</v>
      </c>
      <c r="K7" s="100" t="s">
        <v>21</v>
      </c>
      <c r="L7" s="100" t="s">
        <v>22</v>
      </c>
      <c r="M7" s="176"/>
      <c r="N7" s="100" t="s">
        <v>23</v>
      </c>
      <c r="O7" s="100" t="s">
        <v>24</v>
      </c>
      <c r="P7" s="100" t="s">
        <v>25</v>
      </c>
      <c r="Q7" s="100" t="s">
        <v>26</v>
      </c>
      <c r="R7" s="100" t="s">
        <v>23</v>
      </c>
      <c r="S7" s="100" t="s">
        <v>24</v>
      </c>
      <c r="T7" s="100" t="s">
        <v>25</v>
      </c>
      <c r="U7" s="100" t="s">
        <v>26</v>
      </c>
      <c r="V7" s="176"/>
      <c r="W7" s="176"/>
      <c r="X7" s="103" t="s">
        <v>19</v>
      </c>
      <c r="Y7" s="103" t="s">
        <v>20</v>
      </c>
      <c r="Z7" s="103" t="s">
        <v>21</v>
      </c>
      <c r="AA7" s="103" t="s">
        <v>22</v>
      </c>
      <c r="AB7" s="176"/>
      <c r="AC7" s="103" t="s">
        <v>19</v>
      </c>
      <c r="AD7" s="103" t="s">
        <v>20</v>
      </c>
      <c r="AE7" s="103" t="s">
        <v>21</v>
      </c>
      <c r="AF7" s="103" t="s">
        <v>22</v>
      </c>
      <c r="AG7" s="176"/>
      <c r="AH7" s="103" t="s">
        <v>23</v>
      </c>
      <c r="AI7" s="103" t="s">
        <v>24</v>
      </c>
      <c r="AJ7" s="103" t="s">
        <v>25</v>
      </c>
      <c r="AK7" s="103" t="s">
        <v>26</v>
      </c>
      <c r="AL7" s="103" t="s">
        <v>23</v>
      </c>
      <c r="AM7" s="103" t="s">
        <v>24</v>
      </c>
      <c r="AN7" s="103" t="s">
        <v>25</v>
      </c>
      <c r="AO7" s="103"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110">
        <f>SUM(X9:AA9)</f>
        <v>5.5499999999999989</v>
      </c>
      <c r="X9" s="106">
        <v>0.33</v>
      </c>
      <c r="Y9" s="106">
        <v>0.73</v>
      </c>
      <c r="Z9" s="106">
        <v>4.3899999999999997</v>
      </c>
      <c r="AA9" s="106">
        <v>0.1</v>
      </c>
      <c r="AB9" s="111">
        <f>SUM(AC9:AF9)</f>
        <v>0</v>
      </c>
      <c r="AC9" s="105"/>
      <c r="AD9" s="105"/>
      <c r="AE9" s="105"/>
      <c r="AF9" s="105"/>
      <c r="AG9" s="111">
        <f t="shared" ref="AG9:AG18" si="1">SUM(AH9:AO9)</f>
        <v>10.269</v>
      </c>
      <c r="AH9" s="106">
        <v>0</v>
      </c>
      <c r="AI9" s="106">
        <v>0</v>
      </c>
      <c r="AJ9" s="106">
        <v>0</v>
      </c>
      <c r="AK9" s="106">
        <v>0</v>
      </c>
      <c r="AL9" s="106">
        <v>0</v>
      </c>
      <c r="AM9" s="106">
        <v>1.9850000000000001</v>
      </c>
      <c r="AN9" s="106">
        <v>0</v>
      </c>
      <c r="AO9" s="106">
        <v>8.2840000000000007</v>
      </c>
      <c r="AP9" s="109">
        <v>1823</v>
      </c>
      <c r="AQ9" s="32">
        <f>$W9/C9</f>
        <v>0.13181645449363477</v>
      </c>
      <c r="AR9" s="31">
        <f>IF(H9=0,"-",AB9/H9)</f>
        <v>0</v>
      </c>
      <c r="AS9" s="31">
        <f>AG9/M9</f>
        <v>0.32993831127104489</v>
      </c>
      <c r="AT9" s="10">
        <f>W9-'07-5'!W9</f>
        <v>0.75499999999999989</v>
      </c>
      <c r="AU9" s="10">
        <f>AB9-'07-5'!AB9</f>
        <v>0</v>
      </c>
      <c r="AV9" s="10">
        <f>AG9-'07-5'!AG9</f>
        <v>0.29999999999999893</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111">
        <f>SUM(X10:AA10)</f>
        <v>17.094000000000001</v>
      </c>
      <c r="X10" s="107">
        <v>0</v>
      </c>
      <c r="Y10" s="107">
        <v>2.468</v>
      </c>
      <c r="Z10" s="107">
        <v>11.89</v>
      </c>
      <c r="AA10" s="107">
        <v>2.7360000000000002</v>
      </c>
      <c r="AB10" s="111">
        <f>SUM(AC10:AF10)</f>
        <v>0</v>
      </c>
      <c r="AC10" s="106"/>
      <c r="AD10" s="106"/>
      <c r="AE10" s="106"/>
      <c r="AF10" s="106"/>
      <c r="AG10" s="111">
        <f t="shared" si="1"/>
        <v>5.32</v>
      </c>
      <c r="AH10" s="106">
        <v>0</v>
      </c>
      <c r="AI10" s="106">
        <v>1.2</v>
      </c>
      <c r="AJ10" s="106">
        <v>0</v>
      </c>
      <c r="AK10" s="106">
        <v>0</v>
      </c>
      <c r="AL10" s="106">
        <v>0.22</v>
      </c>
      <c r="AM10" s="106">
        <v>3.9000000000000004</v>
      </c>
      <c r="AN10" s="106">
        <v>0</v>
      </c>
      <c r="AO10" s="106">
        <v>0</v>
      </c>
      <c r="AP10" s="109">
        <v>2090</v>
      </c>
      <c r="AQ10" s="32">
        <f t="shared" ref="AQ10:AQ21" si="3">$W10/C10</f>
        <v>0.26481386810428964</v>
      </c>
      <c r="AR10" s="31">
        <f t="shared" ref="AR10:AR22" si="4">IF(H10=0,"-",AB10/H10)</f>
        <v>0</v>
      </c>
      <c r="AS10" s="31">
        <f t="shared" ref="AS10:AS22" si="5">AG10/M10</f>
        <v>0.29129934840935223</v>
      </c>
      <c r="AT10" s="10">
        <f>W10-'07-5'!W10</f>
        <v>10.004000000000001</v>
      </c>
      <c r="AU10" s="10">
        <f>AB10-'07-5'!AB10</f>
        <v>0</v>
      </c>
      <c r="AV10" s="10">
        <f>AG10-'07-5'!AG10</f>
        <v>3.258</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111">
        <f t="shared" ref="W11:W21" si="9">SUM(X11:AA11)</f>
        <v>3.3959999999999999</v>
      </c>
      <c r="X11" s="106">
        <v>0.68700000000000006</v>
      </c>
      <c r="Y11" s="106">
        <v>2.7090000000000001</v>
      </c>
      <c r="Z11" s="106">
        <v>0</v>
      </c>
      <c r="AA11" s="106">
        <v>0</v>
      </c>
      <c r="AB11" s="111">
        <f t="shared" ref="AB11:AB21" si="10">SUM(AC11:AF11)</f>
        <v>6.508</v>
      </c>
      <c r="AC11" s="106">
        <v>0</v>
      </c>
      <c r="AD11" s="106">
        <v>6.508</v>
      </c>
      <c r="AE11" s="106">
        <v>0</v>
      </c>
      <c r="AF11" s="106">
        <v>0</v>
      </c>
      <c r="AG11" s="111">
        <f t="shared" si="1"/>
        <v>1.5680000000000001</v>
      </c>
      <c r="AH11" s="106"/>
      <c r="AI11" s="106"/>
      <c r="AJ11" s="106"/>
      <c r="AK11" s="106"/>
      <c r="AL11" s="106">
        <v>1.5680000000000001</v>
      </c>
      <c r="AM11" s="106"/>
      <c r="AN11" s="106"/>
      <c r="AO11" s="106"/>
      <c r="AP11" s="109">
        <v>821</v>
      </c>
      <c r="AQ11" s="32">
        <f t="shared" si="3"/>
        <v>0.27482398640446709</v>
      </c>
      <c r="AR11" s="31">
        <f t="shared" si="4"/>
        <v>0.54287620954287619</v>
      </c>
      <c r="AS11" s="31">
        <f t="shared" si="5"/>
        <v>0.31074118113357113</v>
      </c>
      <c r="AT11" s="10">
        <f>W11-'07-5'!W11</f>
        <v>0.58999999999999986</v>
      </c>
      <c r="AU11" s="10">
        <f>AB11-'07-5'!AB11</f>
        <v>0</v>
      </c>
      <c r="AV11" s="10">
        <f>AG11-'07-5'!AG11</f>
        <v>0</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111">
        <f t="shared" si="9"/>
        <v>19.209</v>
      </c>
      <c r="X12" s="106">
        <v>0.2</v>
      </c>
      <c r="Y12" s="106">
        <v>2.9879999999999995</v>
      </c>
      <c r="Z12" s="106">
        <v>10.153</v>
      </c>
      <c r="AA12" s="106">
        <v>5.8679999999999986</v>
      </c>
      <c r="AB12" s="111">
        <f t="shared" si="10"/>
        <v>1.4</v>
      </c>
      <c r="AC12" s="106">
        <v>0</v>
      </c>
      <c r="AD12" s="106">
        <v>1.4</v>
      </c>
      <c r="AE12" s="106">
        <v>0</v>
      </c>
      <c r="AF12" s="106">
        <v>0</v>
      </c>
      <c r="AG12" s="111">
        <f t="shared" si="1"/>
        <v>0.92500000000000004</v>
      </c>
      <c r="AH12" s="106">
        <v>7.4999999999999997E-2</v>
      </c>
      <c r="AI12" s="106">
        <v>0.1</v>
      </c>
      <c r="AJ12" s="106">
        <v>0</v>
      </c>
      <c r="AK12" s="106">
        <v>0</v>
      </c>
      <c r="AL12" s="106">
        <v>0</v>
      </c>
      <c r="AM12" s="106">
        <v>0.28000000000000003</v>
      </c>
      <c r="AN12" s="106">
        <v>0.27</v>
      </c>
      <c r="AO12" s="106">
        <v>0.2</v>
      </c>
      <c r="AP12" s="109">
        <v>2865</v>
      </c>
      <c r="AQ12" s="32">
        <f t="shared" si="3"/>
        <v>0.20829923119273616</v>
      </c>
      <c r="AR12" s="31">
        <f t="shared" si="4"/>
        <v>4.1384610836855955E-2</v>
      </c>
      <c r="AS12" s="31">
        <f t="shared" si="5"/>
        <v>5.454009433962264E-2</v>
      </c>
      <c r="AT12" s="10">
        <f>W12-'07-5'!W12</f>
        <v>5.27</v>
      </c>
      <c r="AU12" s="10">
        <f>AB12-'07-5'!AB12</f>
        <v>0.29999999999999982</v>
      </c>
      <c r="AV12" s="10">
        <f>AG12-'07-5'!AG12</f>
        <v>0</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110">
        <f t="shared" si="9"/>
        <v>15.49</v>
      </c>
      <c r="X13" s="11">
        <v>0</v>
      </c>
      <c r="Y13" s="11">
        <v>2.59</v>
      </c>
      <c r="Z13" s="11">
        <v>12.6</v>
      </c>
      <c r="AA13" s="11">
        <v>0.30000000000000004</v>
      </c>
      <c r="AB13" s="110">
        <f t="shared" si="10"/>
        <v>0.5</v>
      </c>
      <c r="AC13" s="12"/>
      <c r="AD13" s="12">
        <v>0.5</v>
      </c>
      <c r="AE13" s="12"/>
      <c r="AF13" s="12"/>
      <c r="AG13" s="110">
        <f t="shared" si="1"/>
        <v>7.5180000000000007</v>
      </c>
      <c r="AH13" s="11">
        <v>0</v>
      </c>
      <c r="AI13" s="11">
        <v>0</v>
      </c>
      <c r="AJ13" s="11">
        <v>7.0000000000000007E-2</v>
      </c>
      <c r="AK13" s="11">
        <v>1.2</v>
      </c>
      <c r="AL13" s="11">
        <v>3.008</v>
      </c>
      <c r="AM13" s="11">
        <v>0</v>
      </c>
      <c r="AN13" s="11">
        <v>2.5</v>
      </c>
      <c r="AO13" s="11">
        <v>0.74</v>
      </c>
      <c r="AP13" s="108">
        <v>2765</v>
      </c>
      <c r="AQ13" s="32">
        <f t="shared" si="3"/>
        <v>0.396447583947584</v>
      </c>
      <c r="AR13" s="31">
        <f t="shared" si="4"/>
        <v>4.9999999999999989E-2</v>
      </c>
      <c r="AS13" s="31">
        <f t="shared" si="5"/>
        <v>0.53300248138957818</v>
      </c>
      <c r="AT13" s="10">
        <f>W13-'07-5'!W13</f>
        <v>0</v>
      </c>
      <c r="AU13" s="10">
        <f>AB13-'07-5'!AB13</f>
        <v>0</v>
      </c>
      <c r="AV13" s="10">
        <f>AG13-'07-5'!AG13</f>
        <v>0</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110">
        <f t="shared" si="9"/>
        <v>0.32</v>
      </c>
      <c r="X14" s="17"/>
      <c r="Y14" s="17"/>
      <c r="Z14" s="17"/>
      <c r="AA14" s="17">
        <v>0.32</v>
      </c>
      <c r="AB14" s="110">
        <f t="shared" si="10"/>
        <v>0</v>
      </c>
      <c r="AC14" s="12"/>
      <c r="AD14" s="12"/>
      <c r="AE14" s="12"/>
      <c r="AF14" s="12"/>
      <c r="AG14" s="110">
        <f t="shared" si="1"/>
        <v>0</v>
      </c>
      <c r="AH14" s="11"/>
      <c r="AI14" s="11"/>
      <c r="AJ14" s="11"/>
      <c r="AK14" s="11"/>
      <c r="AL14" s="11"/>
      <c r="AM14" s="11"/>
      <c r="AN14" s="11"/>
      <c r="AO14" s="11"/>
      <c r="AP14" s="108">
        <v>33.6</v>
      </c>
      <c r="AQ14" s="32">
        <f t="shared" si="3"/>
        <v>2.564102564102564E-2</v>
      </c>
      <c r="AR14" s="31" t="str">
        <f t="shared" si="4"/>
        <v>-</v>
      </c>
      <c r="AS14" s="31">
        <f t="shared" si="5"/>
        <v>0</v>
      </c>
      <c r="AT14" s="10">
        <f>W14-'07-5'!W14</f>
        <v>0</v>
      </c>
      <c r="AU14" s="10">
        <f>AB14-'07-5'!AB14</f>
        <v>0</v>
      </c>
      <c r="AV14" s="10">
        <f>AG14-'07-5'!AG14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110">
        <f t="shared" si="9"/>
        <v>2.74</v>
      </c>
      <c r="X15" s="17"/>
      <c r="Y15" s="17">
        <v>0</v>
      </c>
      <c r="Z15" s="17">
        <v>2.74</v>
      </c>
      <c r="AA15" s="17">
        <v>0</v>
      </c>
      <c r="AB15" s="110">
        <f t="shared" si="10"/>
        <v>0</v>
      </c>
      <c r="AC15" s="12"/>
      <c r="AD15" s="12"/>
      <c r="AE15" s="12"/>
      <c r="AF15" s="12"/>
      <c r="AG15" s="110">
        <f t="shared" si="1"/>
        <v>0</v>
      </c>
      <c r="AH15" s="11"/>
      <c r="AI15" s="11"/>
      <c r="AJ15" s="11"/>
      <c r="AK15" s="11"/>
      <c r="AL15" s="11"/>
      <c r="AM15" s="11"/>
      <c r="AN15" s="11"/>
      <c r="AO15" s="11"/>
      <c r="AP15" s="108">
        <v>291</v>
      </c>
      <c r="AQ15" s="32">
        <f t="shared" si="3"/>
        <v>0.13699999999999996</v>
      </c>
      <c r="AR15" s="31">
        <f t="shared" si="4"/>
        <v>0</v>
      </c>
      <c r="AS15" s="31">
        <f t="shared" si="5"/>
        <v>0</v>
      </c>
      <c r="AT15" s="10">
        <f>W15-'07-5'!W15</f>
        <v>0.41000000000000014</v>
      </c>
      <c r="AU15" s="10">
        <f>AB15-'07-5'!AB15</f>
        <v>0</v>
      </c>
      <c r="AV15" s="10">
        <f>AG15-'07-5'!AG15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111">
        <f t="shared" si="9"/>
        <v>13.134999999999998</v>
      </c>
      <c r="X16" s="104">
        <v>0</v>
      </c>
      <c r="Y16" s="104">
        <v>2.8650000000000002</v>
      </c>
      <c r="Z16" s="104">
        <v>9.6699999999999982</v>
      </c>
      <c r="AA16" s="104">
        <v>0.6</v>
      </c>
      <c r="AB16" s="111">
        <f t="shared" si="10"/>
        <v>0</v>
      </c>
      <c r="AC16" s="105"/>
      <c r="AD16" s="105"/>
      <c r="AE16" s="105"/>
      <c r="AF16" s="105"/>
      <c r="AG16" s="111">
        <f t="shared" si="1"/>
        <v>7.69</v>
      </c>
      <c r="AH16" s="106"/>
      <c r="AI16" s="106"/>
      <c r="AJ16" s="106"/>
      <c r="AK16" s="106"/>
      <c r="AL16" s="106">
        <v>7.69</v>
      </c>
      <c r="AM16" s="106"/>
      <c r="AN16" s="106"/>
      <c r="AO16" s="106"/>
      <c r="AP16" s="109">
        <v>2416</v>
      </c>
      <c r="AQ16" s="32">
        <f t="shared" si="3"/>
        <v>0.19838992266795552</v>
      </c>
      <c r="AR16" s="31" t="str">
        <f t="shared" si="4"/>
        <v>-</v>
      </c>
      <c r="AS16" s="31">
        <f t="shared" si="5"/>
        <v>0.14584281596115917</v>
      </c>
      <c r="AT16" s="10">
        <f>W16-'07-5'!W16</f>
        <v>6.6339999999999986</v>
      </c>
      <c r="AU16" s="10">
        <f>AB16-'07-5'!AB16</f>
        <v>0</v>
      </c>
      <c r="AV16" s="10">
        <f>AG16-'07-5'!AG16</f>
        <v>2.5600000000000005</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111">
        <f t="shared" si="9"/>
        <v>0.98</v>
      </c>
      <c r="X17" s="104">
        <v>0</v>
      </c>
      <c r="Y17" s="104">
        <v>0</v>
      </c>
      <c r="Z17" s="104">
        <v>0.3</v>
      </c>
      <c r="AA17" s="104">
        <v>0.68</v>
      </c>
      <c r="AB17" s="111">
        <f t="shared" si="10"/>
        <v>2.7</v>
      </c>
      <c r="AC17" s="105"/>
      <c r="AD17" s="105">
        <v>2.7</v>
      </c>
      <c r="AE17" s="105"/>
      <c r="AF17" s="105"/>
      <c r="AG17" s="111">
        <f t="shared" si="1"/>
        <v>0</v>
      </c>
      <c r="AH17" s="106"/>
      <c r="AI17" s="106"/>
      <c r="AJ17" s="106"/>
      <c r="AK17" s="106"/>
      <c r="AL17" s="106"/>
      <c r="AM17" s="106"/>
      <c r="AN17" s="106"/>
      <c r="AO17" s="106"/>
      <c r="AP17" s="109">
        <v>228</v>
      </c>
      <c r="AQ17" s="32">
        <f t="shared" si="3"/>
        <v>5.0133005934110901E-2</v>
      </c>
      <c r="AR17" s="31">
        <f t="shared" si="4"/>
        <v>0.15936725298075788</v>
      </c>
      <c r="AS17" s="31">
        <f t="shared" si="5"/>
        <v>0</v>
      </c>
      <c r="AT17" s="10">
        <f>W17-'07-5'!W17</f>
        <v>0.98</v>
      </c>
      <c r="AU17" s="10">
        <f>AB17-'07-5'!AB17</f>
        <v>1.5000000000000002</v>
      </c>
      <c r="AV17" s="10">
        <f>AG17-'07-5'!AG17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110">
        <f t="shared" si="9"/>
        <v>1.3</v>
      </c>
      <c r="X18" s="106">
        <v>0</v>
      </c>
      <c r="Y18" s="106">
        <v>0.8</v>
      </c>
      <c r="Z18" s="106">
        <v>0.5</v>
      </c>
      <c r="AA18" s="106">
        <v>0</v>
      </c>
      <c r="AB18" s="114">
        <f t="shared" si="10"/>
        <v>0</v>
      </c>
      <c r="AC18" s="12"/>
      <c r="AD18" s="12"/>
      <c r="AE18" s="12"/>
      <c r="AF18" s="12"/>
      <c r="AG18" s="110">
        <f t="shared" si="1"/>
        <v>0</v>
      </c>
      <c r="AH18" s="11"/>
      <c r="AI18" s="11"/>
      <c r="AJ18" s="11"/>
      <c r="AK18" s="11"/>
      <c r="AL18" s="11"/>
      <c r="AM18" s="11"/>
      <c r="AN18" s="11"/>
      <c r="AO18" s="11"/>
      <c r="AP18" s="108">
        <v>160</v>
      </c>
      <c r="AQ18" s="32">
        <f t="shared" si="3"/>
        <v>7.9642222630643897E-2</v>
      </c>
      <c r="AR18" s="31">
        <f t="shared" si="4"/>
        <v>0</v>
      </c>
      <c r="AS18" s="31">
        <f t="shared" si="5"/>
        <v>0</v>
      </c>
      <c r="AT18" s="10">
        <f>W18-'07-5'!W18</f>
        <v>0.25</v>
      </c>
      <c r="AU18" s="10">
        <f>AB18-'07-5'!AB18</f>
        <v>0</v>
      </c>
      <c r="AV18" s="10">
        <f>AG18-'07-5'!AG18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110">
        <f t="shared" si="9"/>
        <v>1.103</v>
      </c>
      <c r="X19" s="11"/>
      <c r="Y19" s="11">
        <v>1.103</v>
      </c>
      <c r="Z19" s="11"/>
      <c r="AA19" s="11"/>
      <c r="AB19" s="110">
        <f t="shared" si="10"/>
        <v>0</v>
      </c>
      <c r="AC19" s="11"/>
      <c r="AD19" s="11"/>
      <c r="AE19" s="11"/>
      <c r="AF19" s="11"/>
      <c r="AG19" s="110">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W19-'07-5'!W19</f>
        <v>0</v>
      </c>
      <c r="AU19" s="10">
        <f>AB19-'07-5'!AB19</f>
        <v>0</v>
      </c>
      <c r="AV19" s="10">
        <f>AG19-'07-5'!AG19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110">
        <f t="shared" si="9"/>
        <v>3.51</v>
      </c>
      <c r="X20" s="11">
        <v>0</v>
      </c>
      <c r="Y20" s="11">
        <v>0</v>
      </c>
      <c r="Z20" s="11">
        <v>3.51</v>
      </c>
      <c r="AA20" s="11">
        <v>0</v>
      </c>
      <c r="AB20" s="110">
        <f t="shared" si="10"/>
        <v>0</v>
      </c>
      <c r="AC20" s="12"/>
      <c r="AD20" s="12"/>
      <c r="AE20" s="12"/>
      <c r="AF20" s="12"/>
      <c r="AG20" s="110">
        <f>SUM(AH20:AO20)</f>
        <v>0.2</v>
      </c>
      <c r="AH20" s="11">
        <v>0</v>
      </c>
      <c r="AI20" s="11">
        <v>0.08</v>
      </c>
      <c r="AJ20" s="11">
        <v>0</v>
      </c>
      <c r="AK20" s="11">
        <v>0</v>
      </c>
      <c r="AL20" s="11">
        <v>0.12</v>
      </c>
      <c r="AM20" s="11">
        <v>0</v>
      </c>
      <c r="AN20" s="11">
        <v>0</v>
      </c>
      <c r="AO20" s="11">
        <v>0</v>
      </c>
      <c r="AP20" s="108">
        <v>726</v>
      </c>
      <c r="AQ20" s="32">
        <f t="shared" si="3"/>
        <v>9.6338584838337821E-2</v>
      </c>
      <c r="AR20" s="31">
        <f t="shared" si="4"/>
        <v>0</v>
      </c>
      <c r="AS20" s="31">
        <f t="shared" si="5"/>
        <v>2.4213075060532691E-2</v>
      </c>
      <c r="AT20" s="10">
        <f>W20-'07-5'!W20</f>
        <v>0</v>
      </c>
      <c r="AU20" s="10">
        <f>AB20-'07-5'!AB20</f>
        <v>0</v>
      </c>
      <c r="AV20" s="10">
        <f>AG20-'07-5'!AG20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112">
        <f t="shared" si="9"/>
        <v>0</v>
      </c>
      <c r="X21" s="11"/>
      <c r="Y21" s="11"/>
      <c r="Z21" s="11"/>
      <c r="AA21" s="11"/>
      <c r="AB21" s="110">
        <f t="shared" si="10"/>
        <v>0</v>
      </c>
      <c r="AC21" s="12"/>
      <c r="AD21" s="12"/>
      <c r="AE21" s="12"/>
      <c r="AF21" s="12"/>
      <c r="AG21" s="110">
        <f>SUM(AH21:AO21)</f>
        <v>0</v>
      </c>
      <c r="AH21" s="11"/>
      <c r="AI21" s="11"/>
      <c r="AJ21" s="11"/>
      <c r="AK21" s="11"/>
      <c r="AL21" s="11"/>
      <c r="AM21" s="11"/>
      <c r="AN21" s="11"/>
      <c r="AO21" s="11"/>
      <c r="AP21" s="108"/>
      <c r="AQ21" s="32">
        <f t="shared" si="3"/>
        <v>0</v>
      </c>
      <c r="AR21" s="31" t="str">
        <f t="shared" si="4"/>
        <v>-</v>
      </c>
      <c r="AS21" s="31">
        <f t="shared" si="5"/>
        <v>0</v>
      </c>
      <c r="AT21" s="10">
        <f>W21-'07-5'!W21</f>
        <v>0</v>
      </c>
      <c r="AU21" s="10">
        <f>AB21-'07-5'!AB21</f>
        <v>0</v>
      </c>
      <c r="AV21" s="10">
        <f>AG21-'07-5'!AG21</f>
        <v>0</v>
      </c>
      <c r="AY21" s="19"/>
    </row>
    <row r="22" spans="1:51" s="41" customFormat="1" ht="20.25" customHeight="1">
      <c r="A22" s="102"/>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113">
        <f>SUM(W9:W21)</f>
        <v>83.826999999999998</v>
      </c>
      <c r="X22" s="34">
        <f>SUM(X9:X21)</f>
        <v>1.2170000000000001</v>
      </c>
      <c r="Y22" s="34">
        <f>SUM(Y9:Y21)</f>
        <v>16.253</v>
      </c>
      <c r="Z22" s="34">
        <f>SUM(Z9:Z21)</f>
        <v>55.752999999999993</v>
      </c>
      <c r="AA22" s="34">
        <f t="shared" si="12"/>
        <v>10.603999999999999</v>
      </c>
      <c r="AB22" s="113">
        <f t="shared" si="12"/>
        <v>11.108000000000001</v>
      </c>
      <c r="AC22" s="34">
        <f t="shared" si="12"/>
        <v>0</v>
      </c>
      <c r="AD22" s="34">
        <f t="shared" si="12"/>
        <v>11.108000000000001</v>
      </c>
      <c r="AE22" s="34">
        <f t="shared" si="12"/>
        <v>0</v>
      </c>
      <c r="AF22" s="34">
        <f t="shared" si="12"/>
        <v>0</v>
      </c>
      <c r="AG22" s="113">
        <f>SUM(AG9:AG21)</f>
        <v>35.675000000000004</v>
      </c>
      <c r="AH22" s="34">
        <f t="shared" si="12"/>
        <v>7.4999999999999997E-2</v>
      </c>
      <c r="AI22" s="34">
        <f t="shared" si="12"/>
        <v>1.3800000000000001</v>
      </c>
      <c r="AJ22" s="34">
        <f t="shared" si="12"/>
        <v>7.0000000000000007E-2</v>
      </c>
      <c r="AK22" s="34">
        <f t="shared" si="12"/>
        <v>1.2</v>
      </c>
      <c r="AL22" s="34">
        <f t="shared" si="12"/>
        <v>12.606</v>
      </c>
      <c r="AM22" s="34">
        <f t="shared" si="12"/>
        <v>6.1650000000000009</v>
      </c>
      <c r="AN22" s="34">
        <f t="shared" si="12"/>
        <v>4.9550000000000001</v>
      </c>
      <c r="AO22" s="34">
        <f t="shared" si="12"/>
        <v>9.2240000000000002</v>
      </c>
      <c r="AP22" s="116">
        <f t="shared" si="12"/>
        <v>14777.6</v>
      </c>
      <c r="AQ22" s="115">
        <f>$W22/C22</f>
        <v>0.19390963835328726</v>
      </c>
      <c r="AR22" s="115">
        <f t="shared" si="4"/>
        <v>0.10386453102938838</v>
      </c>
      <c r="AS22" s="115">
        <f t="shared" si="5"/>
        <v>0.20530129079410026</v>
      </c>
      <c r="AT22" s="38">
        <f t="shared" ref="AT22:AV22" si="13">SUM(AT9:AT21)</f>
        <v>24.892999999999997</v>
      </c>
      <c r="AU22" s="38">
        <f t="shared" si="13"/>
        <v>1.8</v>
      </c>
      <c r="AV22" s="38">
        <f t="shared" si="13"/>
        <v>6.1179999999999994</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t="s">
        <v>73</v>
      </c>
      <c r="C24" s="1"/>
      <c r="D24" s="1"/>
      <c r="E24" s="1"/>
      <c r="F24" s="1"/>
      <c r="G24" s="1"/>
      <c r="H24" s="1"/>
      <c r="I24" s="1"/>
      <c r="J24" s="1"/>
      <c r="K24" s="1"/>
      <c r="L24" s="1"/>
      <c r="M24" s="1"/>
      <c r="N24" s="1"/>
      <c r="O24" s="1"/>
      <c r="P24" s="1"/>
      <c r="Q24" s="1"/>
      <c r="R24" s="1"/>
      <c r="S24" s="1"/>
      <c r="T24" s="1"/>
      <c r="U24" s="1"/>
      <c r="V24" s="1"/>
      <c r="AP24" s="67">
        <f>+AP22/V22</f>
        <v>0.23739497823258204</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02"/>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BF5:BI5"/>
    <mergeCell ref="C6:C7"/>
    <mergeCell ref="D6:G6"/>
    <mergeCell ref="H6:H7"/>
    <mergeCell ref="I6:L6"/>
    <mergeCell ref="M6:M7"/>
    <mergeCell ref="N6:Q6"/>
    <mergeCell ref="R6:U6"/>
    <mergeCell ref="V6:V7"/>
    <mergeCell ref="W6:W7"/>
    <mergeCell ref="X6:AA6"/>
    <mergeCell ref="AB6:AB7"/>
    <mergeCell ref="AC6:AF6"/>
    <mergeCell ref="AL6:AO6"/>
    <mergeCell ref="AP6:AP7"/>
    <mergeCell ref="AS6:AS7"/>
    <mergeCell ref="AZ5:BC5"/>
    <mergeCell ref="AQ6:AQ7"/>
    <mergeCell ref="AR6:AR7"/>
    <mergeCell ref="AG6:AG7"/>
    <mergeCell ref="AU6:AU7"/>
    <mergeCell ref="B1:V1"/>
    <mergeCell ref="B2:V2"/>
    <mergeCell ref="A3:AV3"/>
    <mergeCell ref="A4:AS4"/>
    <mergeCell ref="A5:A7"/>
    <mergeCell ref="B5:B7"/>
    <mergeCell ref="C5:V5"/>
    <mergeCell ref="W5:AP5"/>
    <mergeCell ref="AQ5:AS5"/>
    <mergeCell ref="AT5:AV5"/>
    <mergeCell ref="AH6:AK6"/>
    <mergeCell ref="AV6:AV7"/>
    <mergeCell ref="AT6:AT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V11" activePane="bottomRight" state="frozen"/>
      <selection activeCell="AQ13" sqref="AQ13"/>
      <selection pane="topRight" activeCell="AQ13" sqref="AQ13"/>
      <selection pane="bottomLeft" activeCell="AQ13" sqref="AQ13"/>
      <selection pane="bottomRight" activeCell="AQ13" sqref="AQ13"/>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75</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18"/>
      <c r="AU4" s="118"/>
      <c r="AV4" s="118"/>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117" t="s">
        <v>19</v>
      </c>
      <c r="E7" s="7" t="s">
        <v>20</v>
      </c>
      <c r="F7" s="117" t="s">
        <v>21</v>
      </c>
      <c r="G7" s="117" t="s">
        <v>22</v>
      </c>
      <c r="H7" s="176"/>
      <c r="I7" s="117" t="s">
        <v>19</v>
      </c>
      <c r="J7" s="117" t="s">
        <v>20</v>
      </c>
      <c r="K7" s="117" t="s">
        <v>21</v>
      </c>
      <c r="L7" s="117" t="s">
        <v>22</v>
      </c>
      <c r="M7" s="176"/>
      <c r="N7" s="117" t="s">
        <v>23</v>
      </c>
      <c r="O7" s="117" t="s">
        <v>24</v>
      </c>
      <c r="P7" s="117" t="s">
        <v>25</v>
      </c>
      <c r="Q7" s="117" t="s">
        <v>26</v>
      </c>
      <c r="R7" s="117" t="s">
        <v>23</v>
      </c>
      <c r="S7" s="117" t="s">
        <v>24</v>
      </c>
      <c r="T7" s="117" t="s">
        <v>25</v>
      </c>
      <c r="U7" s="117" t="s">
        <v>26</v>
      </c>
      <c r="V7" s="176"/>
      <c r="W7" s="176"/>
      <c r="X7" s="117" t="s">
        <v>19</v>
      </c>
      <c r="Y7" s="117" t="s">
        <v>20</v>
      </c>
      <c r="Z7" s="117" t="s">
        <v>21</v>
      </c>
      <c r="AA7" s="117" t="s">
        <v>22</v>
      </c>
      <c r="AB7" s="176"/>
      <c r="AC7" s="117" t="s">
        <v>19</v>
      </c>
      <c r="AD7" s="117" t="s">
        <v>20</v>
      </c>
      <c r="AE7" s="117" t="s">
        <v>21</v>
      </c>
      <c r="AF7" s="117" t="s">
        <v>22</v>
      </c>
      <c r="AG7" s="176"/>
      <c r="AH7" s="117" t="s">
        <v>23</v>
      </c>
      <c r="AI7" s="117" t="s">
        <v>24</v>
      </c>
      <c r="AJ7" s="117" t="s">
        <v>25</v>
      </c>
      <c r="AK7" s="117" t="s">
        <v>26</v>
      </c>
      <c r="AL7" s="117" t="s">
        <v>23</v>
      </c>
      <c r="AM7" s="117" t="s">
        <v>24</v>
      </c>
      <c r="AN7" s="117" t="s">
        <v>25</v>
      </c>
      <c r="AO7" s="117"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111">
        <f>SUM(X9:AA9)</f>
        <v>6.8649999999999993</v>
      </c>
      <c r="X9" s="106">
        <v>0.33</v>
      </c>
      <c r="Y9" s="106">
        <v>1.05</v>
      </c>
      <c r="Z9" s="106">
        <v>5.3849999999999998</v>
      </c>
      <c r="AA9" s="106">
        <v>0.1</v>
      </c>
      <c r="AB9" s="111">
        <f>SUM(AC9:AF9)</f>
        <v>0</v>
      </c>
      <c r="AC9" s="105"/>
      <c r="AD9" s="105"/>
      <c r="AE9" s="105"/>
      <c r="AF9" s="105"/>
      <c r="AG9" s="111">
        <f t="shared" ref="AG9:AG18" si="1">SUM(AH9:AO9)</f>
        <v>11.649000000000001</v>
      </c>
      <c r="AH9" s="106">
        <v>0</v>
      </c>
      <c r="AI9" s="106">
        <v>0</v>
      </c>
      <c r="AJ9" s="106">
        <v>0</v>
      </c>
      <c r="AK9" s="106">
        <v>0</v>
      </c>
      <c r="AL9" s="106">
        <v>0</v>
      </c>
      <c r="AM9" s="106">
        <v>3.0050000000000003</v>
      </c>
      <c r="AN9" s="106">
        <v>0</v>
      </c>
      <c r="AO9" s="106">
        <v>8.6440000000000001</v>
      </c>
      <c r="AP9" s="108">
        <v>2347.5</v>
      </c>
      <c r="AQ9" s="32">
        <f>$W9/C9</f>
        <v>0.16304864145924375</v>
      </c>
      <c r="AR9" s="31">
        <f>IF(H9=0,"-",AB9/H9)</f>
        <v>0</v>
      </c>
      <c r="AS9" s="31">
        <f>AG9/M9</f>
        <v>0.37427708520755693</v>
      </c>
      <c r="AT9" s="10">
        <f>W9-'14-5'!W9</f>
        <v>1.3150000000000004</v>
      </c>
      <c r="AU9" s="10">
        <f>AB9-'14-5'!AB9</f>
        <v>0</v>
      </c>
      <c r="AV9" s="10">
        <f>AG9-'14-5'!AG9</f>
        <v>1.3800000000000008</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111">
        <f>SUM(X10:AA10)</f>
        <v>19.459000000000003</v>
      </c>
      <c r="X10" s="107">
        <v>0</v>
      </c>
      <c r="Y10" s="107">
        <v>2.9980000000000002</v>
      </c>
      <c r="Z10" s="107">
        <v>13.725000000000001</v>
      </c>
      <c r="AA10" s="107">
        <v>2.7360000000000002</v>
      </c>
      <c r="AB10" s="111">
        <f>SUM(AC10:AF10)</f>
        <v>0</v>
      </c>
      <c r="AC10" s="106"/>
      <c r="AD10" s="106"/>
      <c r="AE10" s="106"/>
      <c r="AF10" s="106"/>
      <c r="AG10" s="111">
        <f t="shared" si="1"/>
        <v>5.75</v>
      </c>
      <c r="AH10" s="106">
        <v>0</v>
      </c>
      <c r="AI10" s="106">
        <v>1.2</v>
      </c>
      <c r="AJ10" s="106">
        <v>0</v>
      </c>
      <c r="AK10" s="106">
        <v>0</v>
      </c>
      <c r="AL10" s="106">
        <v>0.65</v>
      </c>
      <c r="AM10" s="106">
        <v>3.9000000000000004</v>
      </c>
      <c r="AN10" s="106">
        <v>0</v>
      </c>
      <c r="AO10" s="106">
        <v>0</v>
      </c>
      <c r="AP10" s="109">
        <v>2436</v>
      </c>
      <c r="AQ10" s="32">
        <f t="shared" ref="AQ10:AQ21" si="3">$W10/C10</f>
        <v>0.30145156542888574</v>
      </c>
      <c r="AR10" s="31">
        <f t="shared" ref="AR10:AR22" si="4">IF(H10=0,"-",AB10/H10)</f>
        <v>0</v>
      </c>
      <c r="AS10" s="31">
        <f t="shared" ref="AS10:AS22" si="5">AG10/M10</f>
        <v>0.31484422055522093</v>
      </c>
      <c r="AT10" s="10">
        <f>W10-'14-5'!W10</f>
        <v>2.365000000000002</v>
      </c>
      <c r="AU10" s="10">
        <f>AB10-'14-5'!AB10</f>
        <v>0</v>
      </c>
      <c r="AV10" s="10">
        <f>AG10-'14-5'!AG10</f>
        <v>0.42999999999999972</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111">
        <f t="shared" ref="W11:W21" si="9">SUM(X11:AA11)</f>
        <v>3.4969999999999999</v>
      </c>
      <c r="X11" s="106">
        <v>0.68700000000000006</v>
      </c>
      <c r="Y11" s="106">
        <v>2.81</v>
      </c>
      <c r="Z11" s="106">
        <v>0</v>
      </c>
      <c r="AA11" s="106">
        <v>0</v>
      </c>
      <c r="AB11" s="111">
        <f t="shared" ref="AB11:AB21" si="10">SUM(AC11:AF11)</f>
        <v>7.11</v>
      </c>
      <c r="AC11" s="106">
        <v>0</v>
      </c>
      <c r="AD11" s="106">
        <v>7.11</v>
      </c>
      <c r="AE11" s="106">
        <v>0</v>
      </c>
      <c r="AF11" s="106">
        <v>0</v>
      </c>
      <c r="AG11" s="111">
        <f t="shared" si="1"/>
        <v>1.65</v>
      </c>
      <c r="AH11" s="106"/>
      <c r="AI11" s="106"/>
      <c r="AJ11" s="106"/>
      <c r="AK11" s="106"/>
      <c r="AL11" s="106">
        <v>1.65</v>
      </c>
      <c r="AM11" s="106"/>
      <c r="AN11" s="106"/>
      <c r="AO11" s="106"/>
      <c r="AP11" s="109">
        <v>833</v>
      </c>
      <c r="AQ11" s="32">
        <f t="shared" si="3"/>
        <v>0.28299749130047741</v>
      </c>
      <c r="AR11" s="31">
        <f t="shared" si="4"/>
        <v>0.5930930930930931</v>
      </c>
      <c r="AS11" s="31">
        <f t="shared" si="5"/>
        <v>0.32699167657550532</v>
      </c>
      <c r="AT11" s="10">
        <f>W11-'14-5'!W11</f>
        <v>0.10099999999999998</v>
      </c>
      <c r="AU11" s="10">
        <f>AB11-'14-5'!AB11</f>
        <v>0.60200000000000031</v>
      </c>
      <c r="AV11" s="10">
        <f>AG11-'14-5'!AG11</f>
        <v>8.1999999999999851E-2</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111">
        <f t="shared" si="9"/>
        <v>21.109000000000002</v>
      </c>
      <c r="X12" s="106">
        <v>0.2</v>
      </c>
      <c r="Y12" s="106">
        <v>2.9879999999999995</v>
      </c>
      <c r="Z12" s="106">
        <v>11.553000000000003</v>
      </c>
      <c r="AA12" s="106">
        <v>6.3679999999999986</v>
      </c>
      <c r="AB12" s="111">
        <f t="shared" si="10"/>
        <v>2.2999999999999998</v>
      </c>
      <c r="AC12" s="106">
        <v>0</v>
      </c>
      <c r="AD12" s="106">
        <v>2.2999999999999998</v>
      </c>
      <c r="AE12" s="106">
        <v>0</v>
      </c>
      <c r="AF12" s="106">
        <v>0</v>
      </c>
      <c r="AG12" s="111">
        <f t="shared" si="1"/>
        <v>0.92500000000000004</v>
      </c>
      <c r="AH12" s="106">
        <v>7.4999999999999997E-2</v>
      </c>
      <c r="AI12" s="106">
        <v>0.1</v>
      </c>
      <c r="AJ12" s="106">
        <v>0</v>
      </c>
      <c r="AK12" s="106">
        <v>0</v>
      </c>
      <c r="AL12" s="106">
        <v>0</v>
      </c>
      <c r="AM12" s="106">
        <v>0.28000000000000003</v>
      </c>
      <c r="AN12" s="106">
        <v>0.27</v>
      </c>
      <c r="AO12" s="106">
        <v>0.2</v>
      </c>
      <c r="AP12" s="109">
        <v>3024</v>
      </c>
      <c r="AQ12" s="32">
        <f t="shared" si="3"/>
        <v>0.22890251815542026</v>
      </c>
      <c r="AR12" s="31">
        <f t="shared" si="4"/>
        <v>6.7989003517691923E-2</v>
      </c>
      <c r="AS12" s="31">
        <f t="shared" si="5"/>
        <v>5.454009433962264E-2</v>
      </c>
      <c r="AT12" s="10">
        <f>W12-'14-5'!W12</f>
        <v>1.9000000000000021</v>
      </c>
      <c r="AU12" s="10">
        <f>AB12-'14-5'!AB12</f>
        <v>0.89999999999999991</v>
      </c>
      <c r="AV12" s="10">
        <f>AG12-'14-5'!AG12</f>
        <v>0</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110">
        <f t="shared" si="9"/>
        <v>17.100000000000001</v>
      </c>
      <c r="X13" s="11">
        <v>0</v>
      </c>
      <c r="Y13" s="11">
        <v>3.04</v>
      </c>
      <c r="Z13" s="11">
        <v>13.76</v>
      </c>
      <c r="AA13" s="11">
        <v>0.30000000000000004</v>
      </c>
      <c r="AB13" s="110">
        <f t="shared" si="10"/>
        <v>0.5</v>
      </c>
      <c r="AC13" s="12"/>
      <c r="AD13" s="12">
        <v>0.5</v>
      </c>
      <c r="AE13" s="12"/>
      <c r="AF13" s="12"/>
      <c r="AG13" s="110">
        <f t="shared" si="1"/>
        <v>7.918000000000001</v>
      </c>
      <c r="AH13" s="11">
        <v>0</v>
      </c>
      <c r="AI13" s="11">
        <v>0</v>
      </c>
      <c r="AJ13" s="11">
        <v>7.0000000000000007E-2</v>
      </c>
      <c r="AK13" s="11">
        <v>1.2</v>
      </c>
      <c r="AL13" s="11">
        <v>3.008</v>
      </c>
      <c r="AM13" s="11">
        <v>0</v>
      </c>
      <c r="AN13" s="11">
        <v>2.4</v>
      </c>
      <c r="AO13" s="11">
        <v>1.24</v>
      </c>
      <c r="AP13" s="108">
        <v>2979</v>
      </c>
      <c r="AQ13" s="32">
        <f t="shared" si="3"/>
        <v>0.43765356265356276</v>
      </c>
      <c r="AR13" s="31">
        <f t="shared" si="4"/>
        <v>4.9999999999999989E-2</v>
      </c>
      <c r="AS13" s="31">
        <f t="shared" si="5"/>
        <v>0.56136121942573558</v>
      </c>
      <c r="AT13" s="10">
        <f>W13-'14-5'!W13</f>
        <v>1.6100000000000012</v>
      </c>
      <c r="AU13" s="10">
        <f>AB13-'14-5'!AB13</f>
        <v>0</v>
      </c>
      <c r="AV13" s="10">
        <f>AG13-'14-5'!AG13</f>
        <v>0.40000000000000036</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110">
        <f t="shared" si="9"/>
        <v>0.32</v>
      </c>
      <c r="X14" s="17"/>
      <c r="Y14" s="17"/>
      <c r="Z14" s="17"/>
      <c r="AA14" s="17">
        <v>0.32</v>
      </c>
      <c r="AB14" s="110">
        <f t="shared" si="10"/>
        <v>0</v>
      </c>
      <c r="AC14" s="12"/>
      <c r="AD14" s="12"/>
      <c r="AE14" s="12"/>
      <c r="AF14" s="12"/>
      <c r="AG14" s="110">
        <f t="shared" si="1"/>
        <v>0</v>
      </c>
      <c r="AH14" s="11"/>
      <c r="AI14" s="11"/>
      <c r="AJ14" s="11"/>
      <c r="AK14" s="11"/>
      <c r="AL14" s="11"/>
      <c r="AM14" s="11"/>
      <c r="AN14" s="11"/>
      <c r="AO14" s="11"/>
      <c r="AP14" s="108">
        <v>33.6</v>
      </c>
      <c r="AQ14" s="32">
        <f t="shared" si="3"/>
        <v>2.564102564102564E-2</v>
      </c>
      <c r="AR14" s="31" t="str">
        <f t="shared" si="4"/>
        <v>-</v>
      </c>
      <c r="AS14" s="31">
        <f t="shared" si="5"/>
        <v>0</v>
      </c>
      <c r="AT14" s="10">
        <f>W14-'14-5'!W14</f>
        <v>0</v>
      </c>
      <c r="AU14" s="10">
        <f>AB14-'14-5'!AB14</f>
        <v>0</v>
      </c>
      <c r="AV14" s="10">
        <f>AG14-'14-5'!AG14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110">
        <f t="shared" si="9"/>
        <v>2.74</v>
      </c>
      <c r="X15" s="17"/>
      <c r="Y15" s="17">
        <v>0</v>
      </c>
      <c r="Z15" s="17">
        <v>2.74</v>
      </c>
      <c r="AA15" s="17">
        <v>0</v>
      </c>
      <c r="AB15" s="110">
        <f t="shared" si="10"/>
        <v>0</v>
      </c>
      <c r="AC15" s="12"/>
      <c r="AD15" s="12"/>
      <c r="AE15" s="12"/>
      <c r="AF15" s="12"/>
      <c r="AG15" s="110">
        <f t="shared" si="1"/>
        <v>0</v>
      </c>
      <c r="AH15" s="11"/>
      <c r="AI15" s="11"/>
      <c r="AJ15" s="11"/>
      <c r="AK15" s="11"/>
      <c r="AL15" s="11"/>
      <c r="AM15" s="11"/>
      <c r="AN15" s="11"/>
      <c r="AO15" s="11"/>
      <c r="AP15" s="108">
        <v>291</v>
      </c>
      <c r="AQ15" s="32">
        <f t="shared" si="3"/>
        <v>0.13699999999999996</v>
      </c>
      <c r="AR15" s="31">
        <f t="shared" si="4"/>
        <v>0</v>
      </c>
      <c r="AS15" s="31">
        <f t="shared" si="5"/>
        <v>0</v>
      </c>
      <c r="AT15" s="10">
        <f>W15-'14-5'!W15</f>
        <v>0</v>
      </c>
      <c r="AU15" s="10">
        <f>AB15-'14-5'!AB15</f>
        <v>0</v>
      </c>
      <c r="AV15" s="10">
        <f>AG15-'14-5'!AG15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110">
        <f t="shared" si="9"/>
        <v>13.134999999999998</v>
      </c>
      <c r="X16" s="17">
        <v>0</v>
      </c>
      <c r="Y16" s="17">
        <v>2.8650000000000002</v>
      </c>
      <c r="Z16" s="17">
        <v>9.6699999999999982</v>
      </c>
      <c r="AA16" s="17">
        <v>0.6</v>
      </c>
      <c r="AB16" s="110">
        <f t="shared" si="10"/>
        <v>0</v>
      </c>
      <c r="AC16" s="12"/>
      <c r="AD16" s="12"/>
      <c r="AE16" s="12"/>
      <c r="AF16" s="12"/>
      <c r="AG16" s="110">
        <f t="shared" si="1"/>
        <v>7.69</v>
      </c>
      <c r="AH16" s="11"/>
      <c r="AI16" s="11"/>
      <c r="AJ16" s="11"/>
      <c r="AK16" s="11"/>
      <c r="AL16" s="11">
        <v>7.69</v>
      </c>
      <c r="AM16" s="11"/>
      <c r="AN16" s="11"/>
      <c r="AO16" s="11"/>
      <c r="AP16" s="108">
        <v>2416</v>
      </c>
      <c r="AQ16" s="32">
        <f t="shared" si="3"/>
        <v>0.19838992266795552</v>
      </c>
      <c r="AR16" s="31" t="str">
        <f t="shared" si="4"/>
        <v>-</v>
      </c>
      <c r="AS16" s="31">
        <f t="shared" si="5"/>
        <v>0.14584281596115917</v>
      </c>
      <c r="AT16" s="10">
        <f>W16-'14-5'!W16</f>
        <v>0</v>
      </c>
      <c r="AU16" s="10">
        <f>AB16-'14-5'!AB16</f>
        <v>0</v>
      </c>
      <c r="AV16" s="10">
        <f>AG16-'14-5'!AG16</f>
        <v>0</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110">
        <f t="shared" si="9"/>
        <v>0.98</v>
      </c>
      <c r="X17" s="17">
        <v>0</v>
      </c>
      <c r="Y17" s="17">
        <v>0</v>
      </c>
      <c r="Z17" s="17">
        <v>0.3</v>
      </c>
      <c r="AA17" s="17">
        <v>0.68</v>
      </c>
      <c r="AB17" s="110">
        <f t="shared" si="10"/>
        <v>2.7</v>
      </c>
      <c r="AC17" s="12"/>
      <c r="AD17" s="12">
        <v>2.7</v>
      </c>
      <c r="AE17" s="12"/>
      <c r="AF17" s="12"/>
      <c r="AG17" s="110">
        <f t="shared" si="1"/>
        <v>0</v>
      </c>
      <c r="AH17" s="11"/>
      <c r="AI17" s="11"/>
      <c r="AJ17" s="11"/>
      <c r="AK17" s="11"/>
      <c r="AL17" s="11"/>
      <c r="AM17" s="11"/>
      <c r="AN17" s="11"/>
      <c r="AO17" s="11"/>
      <c r="AP17" s="108">
        <v>228</v>
      </c>
      <c r="AQ17" s="32">
        <f t="shared" si="3"/>
        <v>5.0133005934110901E-2</v>
      </c>
      <c r="AR17" s="31">
        <f t="shared" si="4"/>
        <v>0.15936725298075788</v>
      </c>
      <c r="AS17" s="31">
        <f t="shared" si="5"/>
        <v>0</v>
      </c>
      <c r="AT17" s="10">
        <f>W17-'14-5'!W17</f>
        <v>0</v>
      </c>
      <c r="AU17" s="10">
        <f>AB17-'14-5'!AB17</f>
        <v>0</v>
      </c>
      <c r="AV17" s="10">
        <f>AG17-'14-5'!AG17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110">
        <f t="shared" si="9"/>
        <v>1.3</v>
      </c>
      <c r="X18" s="11">
        <v>0</v>
      </c>
      <c r="Y18" s="11">
        <v>0.8</v>
      </c>
      <c r="Z18" s="11">
        <v>0.5</v>
      </c>
      <c r="AA18" s="11">
        <v>0</v>
      </c>
      <c r="AB18" s="114">
        <f t="shared" si="10"/>
        <v>0</v>
      </c>
      <c r="AC18" s="12"/>
      <c r="AD18" s="12"/>
      <c r="AE18" s="12"/>
      <c r="AF18" s="12"/>
      <c r="AG18" s="110">
        <f t="shared" si="1"/>
        <v>0</v>
      </c>
      <c r="AH18" s="11"/>
      <c r="AI18" s="11"/>
      <c r="AJ18" s="11"/>
      <c r="AK18" s="11"/>
      <c r="AL18" s="11"/>
      <c r="AM18" s="11"/>
      <c r="AN18" s="11"/>
      <c r="AO18" s="11"/>
      <c r="AP18" s="108">
        <v>160</v>
      </c>
      <c r="AQ18" s="32">
        <f t="shared" si="3"/>
        <v>7.9642222630643897E-2</v>
      </c>
      <c r="AR18" s="31">
        <f t="shared" si="4"/>
        <v>0</v>
      </c>
      <c r="AS18" s="31">
        <f t="shared" si="5"/>
        <v>0</v>
      </c>
      <c r="AT18" s="10">
        <f>W18-'14-5'!W18</f>
        <v>0</v>
      </c>
      <c r="AU18" s="10">
        <f>AB18-'14-5'!AB18</f>
        <v>0</v>
      </c>
      <c r="AV18" s="10">
        <f>AG18-'14-5'!AG18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110">
        <f t="shared" si="9"/>
        <v>1.103</v>
      </c>
      <c r="X19" s="11"/>
      <c r="Y19" s="11">
        <v>1.103</v>
      </c>
      <c r="Z19" s="11"/>
      <c r="AA19" s="11"/>
      <c r="AB19" s="110">
        <f t="shared" si="10"/>
        <v>0</v>
      </c>
      <c r="AC19" s="11"/>
      <c r="AD19" s="11"/>
      <c r="AE19" s="11"/>
      <c r="AF19" s="11"/>
      <c r="AG19" s="110">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W19-'14-5'!W19</f>
        <v>0</v>
      </c>
      <c r="AU19" s="10">
        <f>AB19-'14-5'!AB19</f>
        <v>0</v>
      </c>
      <c r="AV19" s="10">
        <f>AG19-'14-5'!AG19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110">
        <f t="shared" si="9"/>
        <v>3.51</v>
      </c>
      <c r="X20" s="11">
        <v>0</v>
      </c>
      <c r="Y20" s="11">
        <v>0</v>
      </c>
      <c r="Z20" s="11">
        <v>3.51</v>
      </c>
      <c r="AA20" s="11">
        <v>0</v>
      </c>
      <c r="AB20" s="110">
        <f t="shared" si="10"/>
        <v>0</v>
      </c>
      <c r="AC20" s="12"/>
      <c r="AD20" s="12"/>
      <c r="AE20" s="12"/>
      <c r="AF20" s="12"/>
      <c r="AG20" s="110">
        <f>SUM(AH20:AO20)</f>
        <v>0.2</v>
      </c>
      <c r="AH20" s="11">
        <v>0</v>
      </c>
      <c r="AI20" s="11">
        <v>0.08</v>
      </c>
      <c r="AJ20" s="11">
        <v>0</v>
      </c>
      <c r="AK20" s="11">
        <v>0</v>
      </c>
      <c r="AL20" s="11">
        <v>0.12</v>
      </c>
      <c r="AM20" s="11">
        <v>0</v>
      </c>
      <c r="AN20" s="11">
        <v>0</v>
      </c>
      <c r="AO20" s="11">
        <v>0</v>
      </c>
      <c r="AP20" s="108">
        <v>726</v>
      </c>
      <c r="AQ20" s="32">
        <f t="shared" si="3"/>
        <v>9.6338584838337821E-2</v>
      </c>
      <c r="AR20" s="31">
        <f t="shared" si="4"/>
        <v>0</v>
      </c>
      <c r="AS20" s="31">
        <f t="shared" si="5"/>
        <v>2.4213075060532691E-2</v>
      </c>
      <c r="AT20" s="10">
        <f>W20-'14-5'!W20</f>
        <v>0</v>
      </c>
      <c r="AU20" s="10">
        <f>AB20-'14-5'!AB20</f>
        <v>0</v>
      </c>
      <c r="AV20" s="10">
        <f>AG20-'14-5'!AG20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112">
        <f t="shared" si="9"/>
        <v>0.53</v>
      </c>
      <c r="X21" s="106"/>
      <c r="Y21" s="106"/>
      <c r="Z21" s="106">
        <v>0.53</v>
      </c>
      <c r="AA21" s="106"/>
      <c r="AB21" s="111">
        <f t="shared" si="10"/>
        <v>0</v>
      </c>
      <c r="AC21" s="105"/>
      <c r="AD21" s="105"/>
      <c r="AE21" s="105"/>
      <c r="AF21" s="105"/>
      <c r="AG21" s="111">
        <f>SUM(AH21:AO21)</f>
        <v>0</v>
      </c>
      <c r="AH21" s="106"/>
      <c r="AI21" s="106"/>
      <c r="AJ21" s="106"/>
      <c r="AK21" s="106"/>
      <c r="AL21" s="106"/>
      <c r="AM21" s="106"/>
      <c r="AN21" s="106"/>
      <c r="AO21" s="106"/>
      <c r="AP21" s="109">
        <v>95.7</v>
      </c>
      <c r="AQ21" s="32">
        <f t="shared" si="3"/>
        <v>7.7998528329654163E-2</v>
      </c>
      <c r="AR21" s="31" t="str">
        <f t="shared" si="4"/>
        <v>-</v>
      </c>
      <c r="AS21" s="31">
        <f t="shared" si="5"/>
        <v>0</v>
      </c>
      <c r="AT21" s="10">
        <f>W21-'14-5'!W21</f>
        <v>0.53</v>
      </c>
      <c r="AU21" s="10">
        <f>AB21-'14-5'!AB21</f>
        <v>0</v>
      </c>
      <c r="AV21" s="10">
        <f>AG21-'14-5'!AG21</f>
        <v>0</v>
      </c>
      <c r="AY21" s="19"/>
    </row>
    <row r="22" spans="1:51" s="41" customFormat="1" ht="20.25" customHeight="1">
      <c r="A22" s="119"/>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113">
        <f>SUM(W9:W21)</f>
        <v>91.647999999999996</v>
      </c>
      <c r="X22" s="34">
        <f>SUM(X9:X21)</f>
        <v>1.2170000000000001</v>
      </c>
      <c r="Y22" s="34">
        <f>SUM(Y9:Y21)</f>
        <v>17.654</v>
      </c>
      <c r="Z22" s="34">
        <f>SUM(Z9:Z21)</f>
        <v>61.672999999999995</v>
      </c>
      <c r="AA22" s="34">
        <f t="shared" si="12"/>
        <v>11.103999999999999</v>
      </c>
      <c r="AB22" s="113">
        <f t="shared" si="12"/>
        <v>12.61</v>
      </c>
      <c r="AC22" s="34">
        <f t="shared" si="12"/>
        <v>0</v>
      </c>
      <c r="AD22" s="34">
        <f t="shared" si="12"/>
        <v>12.61</v>
      </c>
      <c r="AE22" s="34">
        <f t="shared" si="12"/>
        <v>0</v>
      </c>
      <c r="AF22" s="34">
        <f t="shared" si="12"/>
        <v>0</v>
      </c>
      <c r="AG22" s="113">
        <f>SUM(AG9:AG21)</f>
        <v>37.967000000000006</v>
      </c>
      <c r="AH22" s="34">
        <f t="shared" si="12"/>
        <v>7.4999999999999997E-2</v>
      </c>
      <c r="AI22" s="34">
        <f t="shared" si="12"/>
        <v>1.3800000000000001</v>
      </c>
      <c r="AJ22" s="34">
        <f t="shared" si="12"/>
        <v>7.0000000000000007E-2</v>
      </c>
      <c r="AK22" s="34">
        <f t="shared" si="12"/>
        <v>1.2</v>
      </c>
      <c r="AL22" s="34">
        <f t="shared" si="12"/>
        <v>13.118</v>
      </c>
      <c r="AM22" s="34">
        <f t="shared" si="12"/>
        <v>7.1850000000000014</v>
      </c>
      <c r="AN22" s="34">
        <f t="shared" si="12"/>
        <v>4.8550000000000004</v>
      </c>
      <c r="AO22" s="34">
        <f t="shared" si="12"/>
        <v>10.084</v>
      </c>
      <c r="AP22" s="116">
        <f t="shared" si="12"/>
        <v>16128.800000000001</v>
      </c>
      <c r="AQ22" s="115">
        <f>$W22/C22</f>
        <v>0.21200127090080845</v>
      </c>
      <c r="AR22" s="115">
        <f t="shared" si="4"/>
        <v>0.1179088707490626</v>
      </c>
      <c r="AS22" s="115">
        <f t="shared" si="5"/>
        <v>0.21849121534911298</v>
      </c>
      <c r="AT22" s="38">
        <f t="shared" ref="AT22:AV22" si="13">SUM(AT9:AT21)</f>
        <v>7.8210000000000059</v>
      </c>
      <c r="AU22" s="38">
        <f t="shared" si="13"/>
        <v>1.5020000000000002</v>
      </c>
      <c r="AV22" s="38">
        <f t="shared" si="13"/>
        <v>2.2920000000000007</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c r="C24" s="1"/>
      <c r="D24" s="1"/>
      <c r="E24" s="1"/>
      <c r="F24" s="1"/>
      <c r="G24" s="1"/>
      <c r="H24" s="1"/>
      <c r="I24" s="1"/>
      <c r="J24" s="1"/>
      <c r="K24" s="1"/>
      <c r="L24" s="1"/>
      <c r="M24" s="1"/>
      <c r="N24" s="1"/>
      <c r="O24" s="1"/>
      <c r="P24" s="1"/>
      <c r="Q24" s="1"/>
      <c r="R24" s="1"/>
      <c r="S24" s="1"/>
      <c r="T24" s="1"/>
      <c r="U24" s="1"/>
      <c r="V24" s="1"/>
      <c r="AP24" s="67">
        <f>+AP22/V22</f>
        <v>0.2591013510257193</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19"/>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BF5:BI5"/>
    <mergeCell ref="C6:C7"/>
    <mergeCell ref="D6:G6"/>
    <mergeCell ref="H6:H7"/>
    <mergeCell ref="I6:L6"/>
    <mergeCell ref="M6:M7"/>
    <mergeCell ref="N6:Q6"/>
    <mergeCell ref="R6:U6"/>
    <mergeCell ref="V6:V7"/>
    <mergeCell ref="W6:W7"/>
    <mergeCell ref="X6:AA6"/>
    <mergeCell ref="AB6:AB7"/>
    <mergeCell ref="AC6:AF6"/>
    <mergeCell ref="AL6:AO6"/>
    <mergeCell ref="AP6:AP7"/>
    <mergeCell ref="AS6:AS7"/>
    <mergeCell ref="AZ5:BC5"/>
    <mergeCell ref="AQ6:AQ7"/>
    <mergeCell ref="AR6:AR7"/>
    <mergeCell ref="AG6:AG7"/>
    <mergeCell ref="AU6:AU7"/>
    <mergeCell ref="B1:V1"/>
    <mergeCell ref="B2:V2"/>
    <mergeCell ref="A3:AV3"/>
    <mergeCell ref="A4:AS4"/>
    <mergeCell ref="A5:A7"/>
    <mergeCell ref="B5:B7"/>
    <mergeCell ref="C5:V5"/>
    <mergeCell ref="W5:AP5"/>
    <mergeCell ref="AQ5:AS5"/>
    <mergeCell ref="AT5:AV5"/>
    <mergeCell ref="AH6:AK6"/>
    <mergeCell ref="AV6:AV7"/>
    <mergeCell ref="AT6:AT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ignoredErrors>
    <ignoredError sqref="AG9:AG21 V22 X22:AU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V11" activePane="bottomRight" state="frozen"/>
      <selection activeCell="AQ13" sqref="AQ13"/>
      <selection pane="topRight" activeCell="AQ13" sqref="AQ13"/>
      <selection pane="bottomLeft" activeCell="AQ13" sqref="AQ13"/>
      <selection pane="bottomRight" activeCell="AQ13" sqref="AQ13"/>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76</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21"/>
      <c r="AU4" s="121"/>
      <c r="AV4" s="121"/>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120" t="s">
        <v>19</v>
      </c>
      <c r="E7" s="7" t="s">
        <v>20</v>
      </c>
      <c r="F7" s="120" t="s">
        <v>21</v>
      </c>
      <c r="G7" s="120" t="s">
        <v>22</v>
      </c>
      <c r="H7" s="176"/>
      <c r="I7" s="120" t="s">
        <v>19</v>
      </c>
      <c r="J7" s="120" t="s">
        <v>20</v>
      </c>
      <c r="K7" s="120" t="s">
        <v>21</v>
      </c>
      <c r="L7" s="120" t="s">
        <v>22</v>
      </c>
      <c r="M7" s="176"/>
      <c r="N7" s="120" t="s">
        <v>23</v>
      </c>
      <c r="O7" s="120" t="s">
        <v>24</v>
      </c>
      <c r="P7" s="120" t="s">
        <v>25</v>
      </c>
      <c r="Q7" s="120" t="s">
        <v>26</v>
      </c>
      <c r="R7" s="120" t="s">
        <v>23</v>
      </c>
      <c r="S7" s="120" t="s">
        <v>24</v>
      </c>
      <c r="T7" s="120" t="s">
        <v>25</v>
      </c>
      <c r="U7" s="120" t="s">
        <v>26</v>
      </c>
      <c r="V7" s="176"/>
      <c r="W7" s="176"/>
      <c r="X7" s="120" t="s">
        <v>19</v>
      </c>
      <c r="Y7" s="120" t="s">
        <v>20</v>
      </c>
      <c r="Z7" s="120" t="s">
        <v>21</v>
      </c>
      <c r="AA7" s="120" t="s">
        <v>22</v>
      </c>
      <c r="AB7" s="176"/>
      <c r="AC7" s="120" t="s">
        <v>19</v>
      </c>
      <c r="AD7" s="120" t="s">
        <v>20</v>
      </c>
      <c r="AE7" s="120" t="s">
        <v>21</v>
      </c>
      <c r="AF7" s="120" t="s">
        <v>22</v>
      </c>
      <c r="AG7" s="176"/>
      <c r="AH7" s="120" t="s">
        <v>23</v>
      </c>
      <c r="AI7" s="120" t="s">
        <v>24</v>
      </c>
      <c r="AJ7" s="120" t="s">
        <v>25</v>
      </c>
      <c r="AK7" s="120" t="s">
        <v>26</v>
      </c>
      <c r="AL7" s="120" t="s">
        <v>23</v>
      </c>
      <c r="AM7" s="120" t="s">
        <v>24</v>
      </c>
      <c r="AN7" s="120" t="s">
        <v>25</v>
      </c>
      <c r="AO7" s="120"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110">
        <f>SUM(X9:AA9)</f>
        <v>8.5409999999999986</v>
      </c>
      <c r="X9" s="106">
        <v>0.33</v>
      </c>
      <c r="Y9" s="106">
        <v>1.62</v>
      </c>
      <c r="Z9" s="106">
        <v>6.4909999999999997</v>
      </c>
      <c r="AA9" s="106">
        <v>0.1</v>
      </c>
      <c r="AB9" s="111">
        <f>SUM(AC9:AF9)</f>
        <v>0</v>
      </c>
      <c r="AC9" s="105"/>
      <c r="AD9" s="105"/>
      <c r="AE9" s="105"/>
      <c r="AF9" s="105"/>
      <c r="AG9" s="111">
        <f t="shared" ref="AG9:AG18" si="1">SUM(AH9:AO9)</f>
        <v>12.734</v>
      </c>
      <c r="AH9" s="106">
        <v>0</v>
      </c>
      <c r="AI9" s="106">
        <v>0</v>
      </c>
      <c r="AJ9" s="106">
        <v>0</v>
      </c>
      <c r="AK9" s="106">
        <v>0</v>
      </c>
      <c r="AL9" s="106">
        <v>0</v>
      </c>
      <c r="AM9" s="106">
        <v>3.8400000000000003</v>
      </c>
      <c r="AN9" s="106">
        <v>0</v>
      </c>
      <c r="AO9" s="106">
        <v>8.8940000000000001</v>
      </c>
      <c r="AP9" s="109">
        <v>2543</v>
      </c>
      <c r="AQ9" s="32">
        <f>$W9/C9</f>
        <v>0.20285483564506929</v>
      </c>
      <c r="AR9" s="31">
        <f>IF(H9=0,"-",AB9/H9)</f>
        <v>0</v>
      </c>
      <c r="AS9" s="31">
        <f>AG9/M9</f>
        <v>0.4091376429764812</v>
      </c>
      <c r="AT9" s="10">
        <f>W9-'21-5'!W9</f>
        <v>1.6759999999999993</v>
      </c>
      <c r="AU9" s="10">
        <f>AB9-'21-5'!AB9</f>
        <v>0</v>
      </c>
      <c r="AV9" s="10">
        <f>AG9-'21-5'!AG9</f>
        <v>1.0849999999999991</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110">
        <f>SUM(X10:AA10)</f>
        <v>20.399000000000001</v>
      </c>
      <c r="X10" s="123">
        <v>0</v>
      </c>
      <c r="Y10" s="123">
        <v>2.9980000000000002</v>
      </c>
      <c r="Z10" s="123">
        <v>14.265000000000002</v>
      </c>
      <c r="AA10" s="123">
        <v>3.1360000000000001</v>
      </c>
      <c r="AB10" s="124">
        <f>SUM(AC10:AF10)</f>
        <v>0</v>
      </c>
      <c r="AC10" s="106"/>
      <c r="AD10" s="106"/>
      <c r="AE10" s="106"/>
      <c r="AF10" s="106"/>
      <c r="AG10" s="124">
        <f t="shared" si="1"/>
        <v>6.0500000000000007</v>
      </c>
      <c r="AH10" s="106">
        <v>0</v>
      </c>
      <c r="AI10" s="106">
        <v>1.2</v>
      </c>
      <c r="AJ10" s="106">
        <v>0</v>
      </c>
      <c r="AK10" s="106">
        <v>0</v>
      </c>
      <c r="AL10" s="106">
        <v>0.65</v>
      </c>
      <c r="AM10" s="106">
        <v>4.2</v>
      </c>
      <c r="AN10" s="106">
        <v>0</v>
      </c>
      <c r="AO10" s="106">
        <v>0</v>
      </c>
      <c r="AP10" s="109">
        <v>2436</v>
      </c>
      <c r="AQ10" s="32">
        <f t="shared" ref="AQ10:AQ21" si="3">$W10/C10</f>
        <v>0.31601369459806977</v>
      </c>
      <c r="AR10" s="31">
        <f t="shared" ref="AR10:AR22" si="4">IF(H10=0,"-",AB10/H10)</f>
        <v>0</v>
      </c>
      <c r="AS10" s="31">
        <f t="shared" ref="AS10:AS22" si="5">AG10/M10</f>
        <v>0.33127087554071072</v>
      </c>
      <c r="AT10" s="10">
        <f>W10-'21-5'!W10</f>
        <v>0.93999999999999773</v>
      </c>
      <c r="AU10" s="10">
        <f>AB10-'21-5'!AB10</f>
        <v>0</v>
      </c>
      <c r="AV10" s="10">
        <f>AG10-'21-5'!AG10</f>
        <v>0.30000000000000071</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110">
        <f t="shared" ref="W11:W21" si="9">SUM(X11:AA11)</f>
        <v>3.6160000000000001</v>
      </c>
      <c r="X11" s="106">
        <v>0</v>
      </c>
      <c r="Y11" s="106">
        <v>0.80700000000000005</v>
      </c>
      <c r="Z11" s="106">
        <v>2.8090000000000002</v>
      </c>
      <c r="AA11" s="106">
        <v>0</v>
      </c>
      <c r="AB11" s="111">
        <f t="shared" ref="AB11:AB21" si="10">SUM(AC11:AF11)</f>
        <v>7.11</v>
      </c>
      <c r="AC11" s="106">
        <v>0</v>
      </c>
      <c r="AD11" s="106">
        <v>7.11</v>
      </c>
      <c r="AE11" s="106">
        <v>0</v>
      </c>
      <c r="AF11" s="106">
        <v>0</v>
      </c>
      <c r="AG11" s="111">
        <f t="shared" si="1"/>
        <v>1.93</v>
      </c>
      <c r="AH11" s="106"/>
      <c r="AI11" s="106"/>
      <c r="AJ11" s="106"/>
      <c r="AK11" s="106"/>
      <c r="AL11" s="106">
        <v>1.93</v>
      </c>
      <c r="AM11" s="106"/>
      <c r="AN11" s="106"/>
      <c r="AO11" s="106"/>
      <c r="AP11" s="109">
        <v>956</v>
      </c>
      <c r="AQ11" s="32">
        <f t="shared" si="3"/>
        <v>0.29262766043538074</v>
      </c>
      <c r="AR11" s="31">
        <f t="shared" si="4"/>
        <v>0.5930930930930931</v>
      </c>
      <c r="AS11" s="31">
        <f t="shared" si="5"/>
        <v>0.38248117320650016</v>
      </c>
      <c r="AT11" s="10">
        <f>W11-'21-5'!W11</f>
        <v>0.11900000000000022</v>
      </c>
      <c r="AU11" s="10">
        <f>AB11-'21-5'!AB11</f>
        <v>0</v>
      </c>
      <c r="AV11" s="10">
        <f>AG11-'21-5'!AG11</f>
        <v>0.28000000000000003</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110">
        <f t="shared" si="9"/>
        <v>22.448999999999998</v>
      </c>
      <c r="X12" s="106">
        <v>0.2</v>
      </c>
      <c r="Y12" s="106">
        <v>3.0879999999999996</v>
      </c>
      <c r="Z12" s="106">
        <v>12.292999999999999</v>
      </c>
      <c r="AA12" s="106">
        <v>6.8679999999999986</v>
      </c>
      <c r="AB12" s="111">
        <f t="shared" si="10"/>
        <v>3.25</v>
      </c>
      <c r="AC12" s="106">
        <v>0</v>
      </c>
      <c r="AD12" s="106">
        <v>3.25</v>
      </c>
      <c r="AE12" s="106">
        <v>0</v>
      </c>
      <c r="AF12" s="106">
        <v>0</v>
      </c>
      <c r="AG12" s="111">
        <f t="shared" si="1"/>
        <v>1.0449999999999999</v>
      </c>
      <c r="AH12" s="106">
        <v>7.4999999999999997E-2</v>
      </c>
      <c r="AI12" s="106">
        <v>0.22</v>
      </c>
      <c r="AJ12" s="106">
        <v>0</v>
      </c>
      <c r="AK12" s="106">
        <v>0</v>
      </c>
      <c r="AL12" s="106">
        <v>0</v>
      </c>
      <c r="AM12" s="106">
        <v>0.28000000000000003</v>
      </c>
      <c r="AN12" s="106">
        <v>0.27</v>
      </c>
      <c r="AO12" s="106">
        <v>0.2</v>
      </c>
      <c r="AP12" s="109">
        <v>3173</v>
      </c>
      <c r="AQ12" s="32">
        <f t="shared" si="3"/>
        <v>0.24343325738173427</v>
      </c>
      <c r="AR12" s="31">
        <f t="shared" si="4"/>
        <v>9.6071418014129911E-2</v>
      </c>
      <c r="AS12" s="31">
        <f t="shared" si="5"/>
        <v>6.1615566037735839E-2</v>
      </c>
      <c r="AT12" s="10">
        <f>W12-'21-5'!W12</f>
        <v>1.3399999999999963</v>
      </c>
      <c r="AU12" s="10">
        <f>AB12-'21-5'!AB12</f>
        <v>0.95000000000000018</v>
      </c>
      <c r="AV12" s="10">
        <f>AG12-'21-5'!AG12</f>
        <v>0.11999999999999988</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110">
        <f t="shared" si="9"/>
        <v>21.12</v>
      </c>
      <c r="X13" s="106">
        <v>0.3</v>
      </c>
      <c r="Y13" s="106">
        <v>3.4220000000000002</v>
      </c>
      <c r="Z13" s="106">
        <v>16.838000000000001</v>
      </c>
      <c r="AA13" s="106">
        <v>0.56000000000000005</v>
      </c>
      <c r="AB13" s="111">
        <f t="shared" si="10"/>
        <v>0.5</v>
      </c>
      <c r="AC13" s="105"/>
      <c r="AD13" s="105">
        <v>0.5</v>
      </c>
      <c r="AE13" s="105"/>
      <c r="AF13" s="105"/>
      <c r="AG13" s="111">
        <f t="shared" si="1"/>
        <v>9.0060000000000002</v>
      </c>
      <c r="AH13" s="106">
        <v>0</v>
      </c>
      <c r="AI13" s="106">
        <v>0</v>
      </c>
      <c r="AJ13" s="106">
        <v>7.0000000000000007E-2</v>
      </c>
      <c r="AK13" s="106">
        <v>1.2</v>
      </c>
      <c r="AL13" s="106">
        <v>3.8360000000000003</v>
      </c>
      <c r="AM13" s="106">
        <v>0</v>
      </c>
      <c r="AN13" s="106">
        <v>2.6599999999999997</v>
      </c>
      <c r="AO13" s="106">
        <v>1.24</v>
      </c>
      <c r="AP13" s="109">
        <v>3207</v>
      </c>
      <c r="AQ13" s="32">
        <f t="shared" si="3"/>
        <v>0.54054054054054068</v>
      </c>
      <c r="AR13" s="31">
        <f t="shared" si="4"/>
        <v>4.9999999999999989E-2</v>
      </c>
      <c r="AS13" s="31">
        <f t="shared" si="5"/>
        <v>0.63849698688408363</v>
      </c>
      <c r="AT13" s="10">
        <f>W13-'21-5'!W13</f>
        <v>4.0199999999999996</v>
      </c>
      <c r="AU13" s="10">
        <f>AB13-'21-5'!AB13</f>
        <v>0</v>
      </c>
      <c r="AV13" s="10">
        <f>AG13-'21-5'!AG13</f>
        <v>1.0879999999999992</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110">
        <f t="shared" si="9"/>
        <v>1.901</v>
      </c>
      <c r="X14" s="104">
        <v>0</v>
      </c>
      <c r="Y14" s="104">
        <v>0</v>
      </c>
      <c r="Z14" s="104">
        <v>1.081</v>
      </c>
      <c r="AA14" s="104">
        <v>0.82000000000000006</v>
      </c>
      <c r="AB14" s="111">
        <f t="shared" si="10"/>
        <v>0</v>
      </c>
      <c r="AC14" s="105"/>
      <c r="AD14" s="105"/>
      <c r="AE14" s="105"/>
      <c r="AF14" s="105"/>
      <c r="AG14" s="111">
        <f t="shared" si="1"/>
        <v>0</v>
      </c>
      <c r="AH14" s="106"/>
      <c r="AI14" s="106"/>
      <c r="AJ14" s="106"/>
      <c r="AK14" s="106"/>
      <c r="AL14" s="106"/>
      <c r="AM14" s="106"/>
      <c r="AN14" s="106"/>
      <c r="AO14" s="106"/>
      <c r="AP14" s="109">
        <v>200</v>
      </c>
      <c r="AQ14" s="32">
        <f t="shared" si="3"/>
        <v>0.15232371794871793</v>
      </c>
      <c r="AR14" s="31" t="str">
        <f t="shared" si="4"/>
        <v>-</v>
      </c>
      <c r="AS14" s="31">
        <f t="shared" si="5"/>
        <v>0</v>
      </c>
      <c r="AT14" s="10">
        <f>W14-'21-5'!W14</f>
        <v>1.581</v>
      </c>
      <c r="AU14" s="10">
        <f>AB14-'21-5'!AB14</f>
        <v>0</v>
      </c>
      <c r="AV14" s="10">
        <f>AG14-'21-5'!AG14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110">
        <f t="shared" si="9"/>
        <v>4.1900000000000004</v>
      </c>
      <c r="X15" s="104"/>
      <c r="Y15" s="104">
        <v>0</v>
      </c>
      <c r="Z15" s="104">
        <v>4.1900000000000004</v>
      </c>
      <c r="AA15" s="104">
        <v>0</v>
      </c>
      <c r="AB15" s="111">
        <f t="shared" si="10"/>
        <v>0</v>
      </c>
      <c r="AC15" s="105"/>
      <c r="AD15" s="105"/>
      <c r="AE15" s="105"/>
      <c r="AF15" s="105"/>
      <c r="AG15" s="111">
        <f t="shared" si="1"/>
        <v>0</v>
      </c>
      <c r="AH15" s="106"/>
      <c r="AI15" s="106"/>
      <c r="AJ15" s="106"/>
      <c r="AK15" s="106"/>
      <c r="AL15" s="106"/>
      <c r="AM15" s="106"/>
      <c r="AN15" s="106"/>
      <c r="AO15" s="106"/>
      <c r="AP15" s="109">
        <v>458</v>
      </c>
      <c r="AQ15" s="32">
        <f t="shared" si="3"/>
        <v>0.20949999999999994</v>
      </c>
      <c r="AR15" s="31">
        <f t="shared" si="4"/>
        <v>0</v>
      </c>
      <c r="AS15" s="31">
        <f t="shared" si="5"/>
        <v>0</v>
      </c>
      <c r="AT15" s="10">
        <f>W15-'21-5'!W15</f>
        <v>1.4500000000000002</v>
      </c>
      <c r="AU15" s="10">
        <f>AB15-'21-5'!AB15</f>
        <v>0</v>
      </c>
      <c r="AV15" s="10">
        <f>AG15-'21-5'!AG15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110">
        <f t="shared" si="9"/>
        <v>21.155000000000001</v>
      </c>
      <c r="X16" s="104">
        <v>0</v>
      </c>
      <c r="Y16" s="104">
        <v>3.5650000000000004</v>
      </c>
      <c r="Z16" s="104">
        <v>16.989999999999998</v>
      </c>
      <c r="AA16" s="104">
        <v>0.6</v>
      </c>
      <c r="AB16" s="111">
        <f t="shared" si="10"/>
        <v>0</v>
      </c>
      <c r="AC16" s="105"/>
      <c r="AD16" s="105"/>
      <c r="AE16" s="105"/>
      <c r="AF16" s="105"/>
      <c r="AG16" s="111">
        <f t="shared" si="1"/>
        <v>10.91</v>
      </c>
      <c r="AH16" s="106"/>
      <c r="AI16" s="106"/>
      <c r="AJ16" s="106"/>
      <c r="AK16" s="106"/>
      <c r="AL16" s="106">
        <v>10.91</v>
      </c>
      <c r="AM16" s="106"/>
      <c r="AN16" s="106"/>
      <c r="AO16" s="106"/>
      <c r="AP16" s="109">
        <v>3710</v>
      </c>
      <c r="AQ16" s="32">
        <f t="shared" si="3"/>
        <v>0.31952332044465925</v>
      </c>
      <c r="AR16" s="31" t="str">
        <f t="shared" si="4"/>
        <v>-</v>
      </c>
      <c r="AS16" s="31">
        <f t="shared" si="5"/>
        <v>0.20691093915945991</v>
      </c>
      <c r="AT16" s="10">
        <f>W16-'21-5'!W16</f>
        <v>8.0200000000000031</v>
      </c>
      <c r="AU16" s="10">
        <f>AB16-'21-5'!AB16</f>
        <v>0</v>
      </c>
      <c r="AV16" s="10">
        <f>AG16-'21-5'!AG16</f>
        <v>3.2199999999999998</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110">
        <f t="shared" si="9"/>
        <v>0.98</v>
      </c>
      <c r="X17" s="17">
        <v>0</v>
      </c>
      <c r="Y17" s="17">
        <v>0</v>
      </c>
      <c r="Z17" s="17">
        <v>0.3</v>
      </c>
      <c r="AA17" s="17">
        <v>0.68</v>
      </c>
      <c r="AB17" s="110">
        <f t="shared" si="10"/>
        <v>2.7</v>
      </c>
      <c r="AC17" s="12"/>
      <c r="AD17" s="12">
        <v>2.7</v>
      </c>
      <c r="AE17" s="12"/>
      <c r="AF17" s="12"/>
      <c r="AG17" s="111">
        <f t="shared" si="1"/>
        <v>0.45</v>
      </c>
      <c r="AH17" s="106">
        <v>0</v>
      </c>
      <c r="AI17" s="106">
        <v>0</v>
      </c>
      <c r="AJ17" s="106">
        <v>0</v>
      </c>
      <c r="AK17" s="106">
        <v>0</v>
      </c>
      <c r="AL17" s="106">
        <v>0.45</v>
      </c>
      <c r="AM17" s="106">
        <v>0</v>
      </c>
      <c r="AN17" s="106">
        <v>0</v>
      </c>
      <c r="AO17" s="106">
        <v>0</v>
      </c>
      <c r="AP17" s="108">
        <v>228</v>
      </c>
      <c r="AQ17" s="32">
        <f t="shared" si="3"/>
        <v>5.0133005934110901E-2</v>
      </c>
      <c r="AR17" s="31">
        <f t="shared" si="4"/>
        <v>0.15936725298075788</v>
      </c>
      <c r="AS17" s="31">
        <f t="shared" si="5"/>
        <v>6.5312046444121918E-2</v>
      </c>
      <c r="AT17" s="10">
        <f>W17-'21-5'!W17</f>
        <v>0</v>
      </c>
      <c r="AU17" s="10">
        <f>AB17-'21-5'!AB17</f>
        <v>0</v>
      </c>
      <c r="AV17" s="10">
        <f>AG17-'21-5'!AG17</f>
        <v>0.45</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110">
        <f t="shared" si="9"/>
        <v>1.3</v>
      </c>
      <c r="X18" s="11">
        <v>0</v>
      </c>
      <c r="Y18" s="11">
        <v>0.8</v>
      </c>
      <c r="Z18" s="11">
        <v>0.5</v>
      </c>
      <c r="AA18" s="11">
        <v>0</v>
      </c>
      <c r="AB18" s="114">
        <f t="shared" si="10"/>
        <v>0</v>
      </c>
      <c r="AC18" s="12"/>
      <c r="AD18" s="12"/>
      <c r="AE18" s="12"/>
      <c r="AF18" s="12"/>
      <c r="AG18" s="110">
        <f t="shared" si="1"/>
        <v>0</v>
      </c>
      <c r="AH18" s="11"/>
      <c r="AI18" s="11"/>
      <c r="AJ18" s="11"/>
      <c r="AK18" s="11"/>
      <c r="AL18" s="11"/>
      <c r="AM18" s="11"/>
      <c r="AN18" s="11"/>
      <c r="AO18" s="11"/>
      <c r="AP18" s="108">
        <v>160</v>
      </c>
      <c r="AQ18" s="32">
        <f t="shared" si="3"/>
        <v>7.9642222630643897E-2</v>
      </c>
      <c r="AR18" s="31">
        <f t="shared" si="4"/>
        <v>0</v>
      </c>
      <c r="AS18" s="31">
        <f t="shared" si="5"/>
        <v>0</v>
      </c>
      <c r="AT18" s="10">
        <f>W18-'21-5'!W18</f>
        <v>0</v>
      </c>
      <c r="AU18" s="10">
        <f>AB18-'21-5'!AB18</f>
        <v>0</v>
      </c>
      <c r="AV18" s="10">
        <f>AG18-'21-5'!AG18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110">
        <f t="shared" si="9"/>
        <v>1.103</v>
      </c>
      <c r="X19" s="11"/>
      <c r="Y19" s="11">
        <v>1.103</v>
      </c>
      <c r="Z19" s="11"/>
      <c r="AA19" s="11"/>
      <c r="AB19" s="110">
        <f t="shared" si="10"/>
        <v>0</v>
      </c>
      <c r="AC19" s="11"/>
      <c r="AD19" s="11"/>
      <c r="AE19" s="11"/>
      <c r="AF19" s="11"/>
      <c r="AG19" s="110">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W19-'21-5'!W19</f>
        <v>0</v>
      </c>
      <c r="AU19" s="10">
        <f>AB19-'21-5'!AB19</f>
        <v>0</v>
      </c>
      <c r="AV19" s="10">
        <f>AG19-'21-5'!AG19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110">
        <f t="shared" si="9"/>
        <v>6.24</v>
      </c>
      <c r="X20" s="106">
        <v>0</v>
      </c>
      <c r="Y20" s="106">
        <v>0.4</v>
      </c>
      <c r="Z20" s="106">
        <v>5.64</v>
      </c>
      <c r="AA20" s="106">
        <v>0.2</v>
      </c>
      <c r="AB20" s="111">
        <v>0</v>
      </c>
      <c r="AC20" s="105"/>
      <c r="AD20" s="105"/>
      <c r="AE20" s="105"/>
      <c r="AF20" s="105"/>
      <c r="AG20" s="111">
        <f>SUM(AH20:AO20)</f>
        <v>0.4</v>
      </c>
      <c r="AH20" s="106">
        <v>0</v>
      </c>
      <c r="AI20" s="106">
        <v>0.08</v>
      </c>
      <c r="AJ20" s="106">
        <v>0</v>
      </c>
      <c r="AK20" s="106">
        <v>0</v>
      </c>
      <c r="AL20" s="106">
        <v>0.12</v>
      </c>
      <c r="AM20" s="106">
        <v>0.2</v>
      </c>
      <c r="AN20" s="106">
        <v>0</v>
      </c>
      <c r="AO20" s="106">
        <v>0</v>
      </c>
      <c r="AP20" s="109">
        <v>1054</v>
      </c>
      <c r="AQ20" s="32">
        <f t="shared" si="3"/>
        <v>0.17126859526815613</v>
      </c>
      <c r="AR20" s="31">
        <f t="shared" si="4"/>
        <v>0</v>
      </c>
      <c r="AS20" s="31">
        <f t="shared" si="5"/>
        <v>4.8426150121065381E-2</v>
      </c>
      <c r="AT20" s="10">
        <f>W20-'21-5'!W20</f>
        <v>2.7300000000000004</v>
      </c>
      <c r="AU20" s="10">
        <f>AB20-'21-5'!AB20</f>
        <v>0</v>
      </c>
      <c r="AV20" s="10">
        <f>AG20-'21-5'!AG20</f>
        <v>0.2</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112">
        <f t="shared" si="9"/>
        <v>0.53</v>
      </c>
      <c r="X21" s="11"/>
      <c r="Y21" s="11"/>
      <c r="Z21" s="11">
        <v>0.53</v>
      </c>
      <c r="AA21" s="11"/>
      <c r="AB21" s="110">
        <f t="shared" si="10"/>
        <v>0</v>
      </c>
      <c r="AC21" s="12"/>
      <c r="AD21" s="12"/>
      <c r="AE21" s="12"/>
      <c r="AF21" s="12"/>
      <c r="AG21" s="110">
        <f>SUM(AH21:AO21)</f>
        <v>0</v>
      </c>
      <c r="AH21" s="11"/>
      <c r="AI21" s="11"/>
      <c r="AJ21" s="11"/>
      <c r="AK21" s="11"/>
      <c r="AL21" s="11"/>
      <c r="AM21" s="11"/>
      <c r="AN21" s="11"/>
      <c r="AO21" s="11"/>
      <c r="AP21" s="108">
        <v>95.7</v>
      </c>
      <c r="AQ21" s="32">
        <f t="shared" si="3"/>
        <v>7.7998528329654163E-2</v>
      </c>
      <c r="AR21" s="31" t="str">
        <f t="shared" si="4"/>
        <v>-</v>
      </c>
      <c r="AS21" s="31">
        <f t="shared" si="5"/>
        <v>0</v>
      </c>
      <c r="AT21" s="10">
        <f>W21-'21-5'!W21</f>
        <v>0</v>
      </c>
      <c r="AU21" s="10">
        <f>AB21-'21-5'!AB21</f>
        <v>0</v>
      </c>
      <c r="AV21" s="10">
        <f>AG21-'21-5'!AG21</f>
        <v>0</v>
      </c>
      <c r="AY21" s="19"/>
    </row>
    <row r="22" spans="1:51" s="41" customFormat="1" ht="20.25" customHeight="1">
      <c r="A22" s="122"/>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113">
        <f>SUM(W9:W21)</f>
        <v>113.52399999999999</v>
      </c>
      <c r="X22" s="34">
        <f>SUM(X9:X21)</f>
        <v>0.83000000000000007</v>
      </c>
      <c r="Y22" s="34">
        <f>SUM(Y9:Y21)</f>
        <v>17.803000000000001</v>
      </c>
      <c r="Z22" s="34">
        <f>SUM(Z9:Z21)</f>
        <v>81.927000000000007</v>
      </c>
      <c r="AA22" s="34">
        <f t="shared" si="12"/>
        <v>12.963999999999999</v>
      </c>
      <c r="AB22" s="113">
        <f t="shared" si="12"/>
        <v>13.559999999999999</v>
      </c>
      <c r="AC22" s="34">
        <f t="shared" si="12"/>
        <v>0</v>
      </c>
      <c r="AD22" s="34">
        <f t="shared" si="12"/>
        <v>13.559999999999999</v>
      </c>
      <c r="AE22" s="34">
        <f t="shared" si="12"/>
        <v>0</v>
      </c>
      <c r="AF22" s="34">
        <f t="shared" si="12"/>
        <v>0</v>
      </c>
      <c r="AG22" s="113">
        <f>SUM(AG9:AG21)</f>
        <v>44.71</v>
      </c>
      <c r="AH22" s="34">
        <f t="shared" si="12"/>
        <v>7.4999999999999997E-2</v>
      </c>
      <c r="AI22" s="34">
        <f t="shared" si="12"/>
        <v>1.5</v>
      </c>
      <c r="AJ22" s="34">
        <f t="shared" si="12"/>
        <v>7.0000000000000007E-2</v>
      </c>
      <c r="AK22" s="34">
        <f t="shared" si="12"/>
        <v>1.2</v>
      </c>
      <c r="AL22" s="34">
        <f t="shared" si="12"/>
        <v>17.896000000000001</v>
      </c>
      <c r="AM22" s="34">
        <f t="shared" si="12"/>
        <v>8.52</v>
      </c>
      <c r="AN22" s="34">
        <f t="shared" si="12"/>
        <v>5.1150000000000002</v>
      </c>
      <c r="AO22" s="34">
        <f t="shared" si="12"/>
        <v>10.334</v>
      </c>
      <c r="AP22" s="116">
        <f t="shared" si="12"/>
        <v>18779.7</v>
      </c>
      <c r="AQ22" s="115">
        <f>$W22/C22</f>
        <v>0.26260510079590799</v>
      </c>
      <c r="AR22" s="115">
        <f t="shared" si="4"/>
        <v>0.12679177536536787</v>
      </c>
      <c r="AS22" s="115">
        <f t="shared" si="5"/>
        <v>0.25729560508491162</v>
      </c>
      <c r="AT22" s="38">
        <f t="shared" ref="AT22:AV22" si="13">SUM(AT9:AT21)</f>
        <v>21.875999999999998</v>
      </c>
      <c r="AU22" s="38">
        <f t="shared" si="13"/>
        <v>0.95000000000000018</v>
      </c>
      <c r="AV22" s="38">
        <f t="shared" si="13"/>
        <v>6.7429999999999986</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c r="C24" s="1"/>
      <c r="D24" s="1"/>
      <c r="E24" s="1"/>
      <c r="F24" s="1"/>
      <c r="G24" s="1"/>
      <c r="H24" s="1"/>
      <c r="I24" s="1"/>
      <c r="J24" s="1"/>
      <c r="K24" s="1"/>
      <c r="L24" s="1"/>
      <c r="M24" s="1"/>
      <c r="N24" s="1"/>
      <c r="O24" s="1"/>
      <c r="P24" s="1"/>
      <c r="Q24" s="1"/>
      <c r="R24" s="1"/>
      <c r="S24" s="1"/>
      <c r="T24" s="1"/>
      <c r="U24" s="1"/>
      <c r="V24" s="1"/>
      <c r="AP24" s="67">
        <f>+AP22/V22</f>
        <v>0.30168677408472427</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22"/>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BF5:BI5"/>
    <mergeCell ref="C6:C7"/>
    <mergeCell ref="D6:G6"/>
    <mergeCell ref="H6:H7"/>
    <mergeCell ref="I6:L6"/>
    <mergeCell ref="M6:M7"/>
    <mergeCell ref="N6:Q6"/>
    <mergeCell ref="R6:U6"/>
    <mergeCell ref="V6:V7"/>
    <mergeCell ref="W6:W7"/>
    <mergeCell ref="X6:AA6"/>
    <mergeCell ref="AB6:AB7"/>
    <mergeCell ref="AC6:AF6"/>
    <mergeCell ref="AL6:AO6"/>
    <mergeCell ref="AP6:AP7"/>
    <mergeCell ref="AS6:AS7"/>
    <mergeCell ref="AZ5:BC5"/>
    <mergeCell ref="AQ6:AQ7"/>
    <mergeCell ref="AR6:AR7"/>
    <mergeCell ref="AG6:AG7"/>
    <mergeCell ref="AU6:AU7"/>
    <mergeCell ref="B1:V1"/>
    <mergeCell ref="B2:V2"/>
    <mergeCell ref="A3:AV3"/>
    <mergeCell ref="A4:AS4"/>
    <mergeCell ref="A5:A7"/>
    <mergeCell ref="B5:B7"/>
    <mergeCell ref="C5:V5"/>
    <mergeCell ref="W5:AP5"/>
    <mergeCell ref="AQ5:AS5"/>
    <mergeCell ref="AT5:AV5"/>
    <mergeCell ref="AH6:AK6"/>
    <mergeCell ref="AV6:AV7"/>
    <mergeCell ref="AT6:AT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topLeftCell="A9" zoomScale="80" zoomScaleNormal="80" zoomScaleSheetLayoutView="70" workbookViewId="0">
      <selection activeCell="AQ13" sqref="AQ13"/>
    </sheetView>
  </sheetViews>
  <sheetFormatPr defaultRowHeight="15" customHeight="1"/>
  <cols>
    <col min="1" max="1" width="4.86328125" style="5" customWidth="1"/>
    <col min="2" max="2" width="17.2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1.265625" style="5" customWidth="1"/>
    <col min="23" max="23" width="8.73046875" style="5" customWidth="1"/>
    <col min="24" max="27" width="7.73046875" style="5" customWidth="1"/>
    <col min="28" max="28" width="7.86328125" style="5" customWidth="1"/>
    <col min="29" max="32" width="7.73046875" style="5" hidden="1" customWidth="1"/>
    <col min="33" max="33" width="7.73046875" style="5" customWidth="1"/>
    <col min="34" max="34" width="7.59765625" style="5" hidden="1" customWidth="1"/>
    <col min="35" max="35" width="7.1328125" style="5" hidden="1" customWidth="1"/>
    <col min="36" max="36" width="7.59765625" style="5" hidden="1" customWidth="1"/>
    <col min="37" max="37" width="7.1328125" style="5" hidden="1" customWidth="1"/>
    <col min="38" max="38" width="7.3984375" style="5" hidden="1" customWidth="1"/>
    <col min="39" max="39" width="7.59765625" style="5" hidden="1" customWidth="1"/>
    <col min="40" max="40" width="7.86328125" style="5" hidden="1" customWidth="1"/>
    <col min="41" max="41" width="8" style="5" hidden="1" customWidth="1"/>
    <col min="42" max="42" width="9.265625" style="27" customWidth="1"/>
    <col min="43" max="44" width="7.73046875" style="5" customWidth="1"/>
    <col min="45" max="48" width="7.59765625" style="5" customWidth="1"/>
    <col min="49" max="49" width="20.59765625" style="5" customWidth="1"/>
    <col min="50" max="51" width="9.1328125" style="5" customWidth="1"/>
    <col min="52" max="52" width="12" style="5" customWidth="1"/>
    <col min="53" max="53" width="11.1328125" style="5" customWidth="1"/>
    <col min="54" max="54" width="12.59765625" style="5" customWidth="1"/>
    <col min="55" max="55" width="7.73046875" style="5" customWidth="1"/>
    <col min="56" max="57" width="9.1328125" style="5" customWidth="1"/>
    <col min="58" max="58" width="28.1328125" style="5" customWidth="1"/>
    <col min="59" max="59" width="11.1328125" style="5" customWidth="1"/>
    <col min="60" max="60" width="12.59765625" style="5" customWidth="1"/>
    <col min="61" max="61" width="7.3984375" style="5" customWidth="1"/>
    <col min="62" max="76" width="9.1328125" style="5"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79</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26"/>
      <c r="AU4" s="126"/>
      <c r="AV4" s="126"/>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94" t="s">
        <v>5</v>
      </c>
      <c r="X5" s="195"/>
      <c r="Y5" s="195"/>
      <c r="Z5" s="195"/>
      <c r="AA5" s="195"/>
      <c r="AB5" s="195"/>
      <c r="AC5" s="195"/>
      <c r="AD5" s="195"/>
      <c r="AE5" s="195"/>
      <c r="AF5" s="195"/>
      <c r="AG5" s="195"/>
      <c r="AH5" s="195"/>
      <c r="AI5" s="195"/>
      <c r="AJ5" s="195"/>
      <c r="AK5" s="195"/>
      <c r="AL5" s="195"/>
      <c r="AM5" s="195"/>
      <c r="AN5" s="195"/>
      <c r="AO5" s="195"/>
      <c r="AP5" s="195"/>
      <c r="AQ5" s="176" t="s">
        <v>6</v>
      </c>
      <c r="AR5" s="176"/>
      <c r="AS5" s="176"/>
      <c r="AT5" s="176" t="s">
        <v>7</v>
      </c>
      <c r="AU5" s="176"/>
      <c r="AV5" s="176"/>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125" t="s">
        <v>19</v>
      </c>
      <c r="E7" s="7" t="s">
        <v>20</v>
      </c>
      <c r="F7" s="125" t="s">
        <v>21</v>
      </c>
      <c r="G7" s="125" t="s">
        <v>22</v>
      </c>
      <c r="H7" s="176"/>
      <c r="I7" s="125" t="s">
        <v>19</v>
      </c>
      <c r="J7" s="125" t="s">
        <v>20</v>
      </c>
      <c r="K7" s="125" t="s">
        <v>21</v>
      </c>
      <c r="L7" s="125" t="s">
        <v>22</v>
      </c>
      <c r="M7" s="176"/>
      <c r="N7" s="125" t="s">
        <v>23</v>
      </c>
      <c r="O7" s="125" t="s">
        <v>24</v>
      </c>
      <c r="P7" s="125" t="s">
        <v>25</v>
      </c>
      <c r="Q7" s="125" t="s">
        <v>26</v>
      </c>
      <c r="R7" s="125" t="s">
        <v>23</v>
      </c>
      <c r="S7" s="125" t="s">
        <v>24</v>
      </c>
      <c r="T7" s="125" t="s">
        <v>25</v>
      </c>
      <c r="U7" s="125" t="s">
        <v>26</v>
      </c>
      <c r="V7" s="176"/>
      <c r="W7" s="176"/>
      <c r="X7" s="125" t="s">
        <v>19</v>
      </c>
      <c r="Y7" s="125" t="s">
        <v>20</v>
      </c>
      <c r="Z7" s="125" t="s">
        <v>21</v>
      </c>
      <c r="AA7" s="125" t="s">
        <v>22</v>
      </c>
      <c r="AB7" s="176"/>
      <c r="AC7" s="125" t="s">
        <v>19</v>
      </c>
      <c r="AD7" s="125" t="s">
        <v>20</v>
      </c>
      <c r="AE7" s="125" t="s">
        <v>21</v>
      </c>
      <c r="AF7" s="125" t="s">
        <v>22</v>
      </c>
      <c r="AG7" s="176"/>
      <c r="AH7" s="125" t="s">
        <v>23</v>
      </c>
      <c r="AI7" s="125" t="s">
        <v>24</v>
      </c>
      <c r="AJ7" s="125" t="s">
        <v>25</v>
      </c>
      <c r="AK7" s="125" t="s">
        <v>26</v>
      </c>
      <c r="AL7" s="125" t="s">
        <v>23</v>
      </c>
      <c r="AM7" s="125" t="s">
        <v>24</v>
      </c>
      <c r="AN7" s="125" t="s">
        <v>25</v>
      </c>
      <c r="AO7" s="125"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136">
        <f>SUM(X9:AA9)</f>
        <v>9.5309999999999988</v>
      </c>
      <c r="X9" s="130">
        <v>0.33</v>
      </c>
      <c r="Y9" s="130">
        <v>2.0699999999999998</v>
      </c>
      <c r="Z9" s="130">
        <v>7.0309999999999997</v>
      </c>
      <c r="AA9" s="130">
        <v>0.1</v>
      </c>
      <c r="AB9" s="136">
        <f>SUM(AC9:AF9)</f>
        <v>0</v>
      </c>
      <c r="AC9" s="129"/>
      <c r="AD9" s="129"/>
      <c r="AE9" s="129"/>
      <c r="AF9" s="129"/>
      <c r="AG9" s="136">
        <f t="shared" ref="AG9:AG18" si="1">SUM(AH9:AO9)</f>
        <v>14.284000000000001</v>
      </c>
      <c r="AH9" s="130">
        <v>0</v>
      </c>
      <c r="AI9" s="130">
        <v>0</v>
      </c>
      <c r="AJ9" s="130">
        <v>0</v>
      </c>
      <c r="AK9" s="130">
        <v>0</v>
      </c>
      <c r="AL9" s="130">
        <v>0</v>
      </c>
      <c r="AM9" s="130">
        <v>5.3900000000000006</v>
      </c>
      <c r="AN9" s="130">
        <v>0</v>
      </c>
      <c r="AO9" s="130">
        <v>8.8940000000000001</v>
      </c>
      <c r="AP9" s="131">
        <v>2663</v>
      </c>
      <c r="AQ9" s="32">
        <f>$W9/C9</f>
        <v>0.22636804104123118</v>
      </c>
      <c r="AR9" s="31">
        <f>IF(H9=0,"-",AB9/H9)</f>
        <v>0</v>
      </c>
      <c r="AS9" s="31">
        <f>AG9/M9</f>
        <v>0.45893843978923021</v>
      </c>
      <c r="AT9" s="10">
        <f>W9-'28-5'!W9</f>
        <v>0.99000000000000021</v>
      </c>
      <c r="AU9" s="10">
        <f>AB9-'28-5'!AB9</f>
        <v>0</v>
      </c>
      <c r="AV9" s="10">
        <f>AG9-'28-5'!AG9</f>
        <v>1.5500000000000007</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136">
        <f>SUM(X10:AA10)</f>
        <v>21.434999999999999</v>
      </c>
      <c r="X10" s="132">
        <v>0</v>
      </c>
      <c r="Y10" s="132">
        <v>3.17</v>
      </c>
      <c r="Z10" s="132">
        <v>15.065000000000001</v>
      </c>
      <c r="AA10" s="132">
        <v>3.2</v>
      </c>
      <c r="AB10" s="137">
        <f>SUM(AC10:AF10)</f>
        <v>0</v>
      </c>
      <c r="AC10" s="130"/>
      <c r="AD10" s="130"/>
      <c r="AE10" s="130"/>
      <c r="AF10" s="130"/>
      <c r="AG10" s="137">
        <f t="shared" si="1"/>
        <v>6.0500000000000007</v>
      </c>
      <c r="AH10" s="130">
        <v>0</v>
      </c>
      <c r="AI10" s="130">
        <v>1.2</v>
      </c>
      <c r="AJ10" s="130">
        <v>0</v>
      </c>
      <c r="AK10" s="130">
        <v>0</v>
      </c>
      <c r="AL10" s="130">
        <v>0.65</v>
      </c>
      <c r="AM10" s="130">
        <v>4.2</v>
      </c>
      <c r="AN10" s="130">
        <v>0</v>
      </c>
      <c r="AO10" s="130">
        <v>0</v>
      </c>
      <c r="AP10" s="131">
        <v>2436</v>
      </c>
      <c r="AQ10" s="32">
        <f t="shared" ref="AQ10:AQ21" si="3">$W10/C10</f>
        <v>0.33206301993772364</v>
      </c>
      <c r="AR10" s="31">
        <f t="shared" ref="AR10:AR22" si="4">IF(H10=0,"-",AB10/H10)</f>
        <v>0</v>
      </c>
      <c r="AS10" s="31">
        <f t="shared" ref="AS10:AS22" si="5">AG10/M10</f>
        <v>0.33127087554071072</v>
      </c>
      <c r="AT10" s="10">
        <f>W10-'28-5'!W10</f>
        <v>1.0359999999999978</v>
      </c>
      <c r="AU10" s="10">
        <f>AB10-'28-5'!AB10</f>
        <v>0</v>
      </c>
      <c r="AV10" s="10">
        <f>AG10-'28-5'!AG10</f>
        <v>0</v>
      </c>
      <c r="AY10" s="19"/>
      <c r="BF10" s="89" t="s">
        <v>67</v>
      </c>
      <c r="BG10" s="87">
        <v>87</v>
      </c>
      <c r="BH10" s="87">
        <v>81.34</v>
      </c>
      <c r="BI10" s="88">
        <f t="shared" si="2"/>
        <v>-5.6599999999999966</v>
      </c>
    </row>
    <row r="11" spans="1:61" ht="27" customHeight="1">
      <c r="A11" s="28">
        <v>3</v>
      </c>
      <c r="B11" s="29" t="s">
        <v>80</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136">
        <f t="shared" ref="W11:W21" si="9">SUM(X11:AA11)</f>
        <v>4.45</v>
      </c>
      <c r="X11" s="130">
        <v>0</v>
      </c>
      <c r="Y11" s="130">
        <v>1.26</v>
      </c>
      <c r="Z11" s="130">
        <v>3.19</v>
      </c>
      <c r="AA11" s="130">
        <v>0</v>
      </c>
      <c r="AB11" s="136">
        <f t="shared" ref="AB11:AB21" si="10">SUM(AC11:AF11)</f>
        <v>7.67</v>
      </c>
      <c r="AC11" s="130">
        <v>0</v>
      </c>
      <c r="AD11" s="130">
        <v>7.67</v>
      </c>
      <c r="AE11" s="130">
        <v>0</v>
      </c>
      <c r="AF11" s="130">
        <v>0</v>
      </c>
      <c r="AG11" s="136">
        <f t="shared" si="1"/>
        <v>2.2360000000000002</v>
      </c>
      <c r="AH11" s="130"/>
      <c r="AI11" s="130"/>
      <c r="AJ11" s="130"/>
      <c r="AK11" s="130"/>
      <c r="AL11" s="130">
        <v>2.2360000000000002</v>
      </c>
      <c r="AM11" s="130"/>
      <c r="AN11" s="130"/>
      <c r="AO11" s="130"/>
      <c r="AP11" s="131">
        <v>1010</v>
      </c>
      <c r="AQ11" s="32">
        <f t="shared" si="3"/>
        <v>0.36011977017075342</v>
      </c>
      <c r="AR11" s="31">
        <f t="shared" si="4"/>
        <v>0.63980647313980654</v>
      </c>
      <c r="AS11" s="31">
        <f t="shared" si="5"/>
        <v>0.44312326595323032</v>
      </c>
      <c r="AT11" s="10">
        <f>W11-'28-5'!W11</f>
        <v>0.83400000000000007</v>
      </c>
      <c r="AU11" s="10">
        <f>AB11-'28-5'!AB11</f>
        <v>0.55999999999999961</v>
      </c>
      <c r="AV11" s="10">
        <f>AG11-'28-5'!AG11</f>
        <v>0.30600000000000027</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136">
        <f t="shared" si="9"/>
        <v>23.318999999999999</v>
      </c>
      <c r="X12" s="130">
        <v>0.2</v>
      </c>
      <c r="Y12" s="130">
        <v>3.0879999999999996</v>
      </c>
      <c r="Z12" s="130">
        <v>13.163</v>
      </c>
      <c r="AA12" s="130">
        <v>6.8679999999999986</v>
      </c>
      <c r="AB12" s="136">
        <f t="shared" si="10"/>
        <v>3.25</v>
      </c>
      <c r="AC12" s="130">
        <v>0</v>
      </c>
      <c r="AD12" s="130">
        <v>3.25</v>
      </c>
      <c r="AE12" s="130">
        <v>0</v>
      </c>
      <c r="AF12" s="130">
        <v>0</v>
      </c>
      <c r="AG12" s="136">
        <f t="shared" si="1"/>
        <v>1.0449999999999999</v>
      </c>
      <c r="AH12" s="130">
        <v>7.4999999999999997E-2</v>
      </c>
      <c r="AI12" s="130">
        <v>0.22</v>
      </c>
      <c r="AJ12" s="130">
        <v>0</v>
      </c>
      <c r="AK12" s="130">
        <v>0</v>
      </c>
      <c r="AL12" s="130">
        <v>0</v>
      </c>
      <c r="AM12" s="130">
        <v>0.28000000000000003</v>
      </c>
      <c r="AN12" s="130">
        <v>0.27</v>
      </c>
      <c r="AO12" s="130">
        <v>0.2</v>
      </c>
      <c r="AP12" s="131">
        <v>3173</v>
      </c>
      <c r="AQ12" s="32">
        <f t="shared" si="3"/>
        <v>0.25286739404359487</v>
      </c>
      <c r="AR12" s="31">
        <f t="shared" si="4"/>
        <v>9.6071418014129911E-2</v>
      </c>
      <c r="AS12" s="31">
        <f t="shared" si="5"/>
        <v>6.1615566037735839E-2</v>
      </c>
      <c r="AT12" s="10">
        <f>W12-'28-5'!W12</f>
        <v>0.87000000000000099</v>
      </c>
      <c r="AU12" s="10">
        <f>AB12-'28-5'!AB12</f>
        <v>0</v>
      </c>
      <c r="AV12" s="10">
        <f>AG12-'28-5'!AG12</f>
        <v>0</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136">
        <f t="shared" si="9"/>
        <v>21.587999999999997</v>
      </c>
      <c r="X13" s="130">
        <v>0.7</v>
      </c>
      <c r="Y13" s="130">
        <v>3.4220000000000002</v>
      </c>
      <c r="Z13" s="130">
        <v>16.905999999999999</v>
      </c>
      <c r="AA13" s="130">
        <v>0.56000000000000005</v>
      </c>
      <c r="AB13" s="136">
        <f t="shared" si="10"/>
        <v>0.5</v>
      </c>
      <c r="AC13" s="129"/>
      <c r="AD13" s="129">
        <v>0.5</v>
      </c>
      <c r="AE13" s="129"/>
      <c r="AF13" s="129"/>
      <c r="AG13" s="136">
        <f t="shared" si="1"/>
        <v>9.0060000000000002</v>
      </c>
      <c r="AH13" s="130">
        <v>0</v>
      </c>
      <c r="AI13" s="130">
        <v>0</v>
      </c>
      <c r="AJ13" s="130">
        <v>7.0000000000000007E-2</v>
      </c>
      <c r="AK13" s="130">
        <v>1.2</v>
      </c>
      <c r="AL13" s="130">
        <v>3.8360000000000003</v>
      </c>
      <c r="AM13" s="130">
        <v>0</v>
      </c>
      <c r="AN13" s="130">
        <v>2.6599999999999997</v>
      </c>
      <c r="AO13" s="130">
        <v>1.24</v>
      </c>
      <c r="AP13" s="131">
        <v>3377</v>
      </c>
      <c r="AQ13" s="32">
        <f t="shared" si="3"/>
        <v>0.5525184275184275</v>
      </c>
      <c r="AR13" s="31">
        <f t="shared" si="4"/>
        <v>4.9999999999999989E-2</v>
      </c>
      <c r="AS13" s="31">
        <f t="shared" si="5"/>
        <v>0.63849698688408363</v>
      </c>
      <c r="AT13" s="10">
        <f>W13-'28-5'!W13</f>
        <v>0.46799999999999642</v>
      </c>
      <c r="AU13" s="10">
        <f>AB13-'28-5'!AB13</f>
        <v>0</v>
      </c>
      <c r="AV13" s="10">
        <f>AG13-'28-5'!AG13</f>
        <v>0</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59">
        <f t="shared" si="9"/>
        <v>1.901</v>
      </c>
      <c r="X14" s="17">
        <v>0</v>
      </c>
      <c r="Y14" s="17">
        <v>0</v>
      </c>
      <c r="Z14" s="17">
        <v>1.081</v>
      </c>
      <c r="AA14" s="17">
        <v>0.82000000000000006</v>
      </c>
      <c r="AB14" s="59">
        <f t="shared" si="10"/>
        <v>0</v>
      </c>
      <c r="AC14" s="12"/>
      <c r="AD14" s="12"/>
      <c r="AE14" s="12"/>
      <c r="AF14" s="12"/>
      <c r="AG14" s="59">
        <f t="shared" si="1"/>
        <v>0</v>
      </c>
      <c r="AH14" s="11"/>
      <c r="AI14" s="11"/>
      <c r="AJ14" s="11"/>
      <c r="AK14" s="11"/>
      <c r="AL14" s="11"/>
      <c r="AM14" s="11"/>
      <c r="AN14" s="11"/>
      <c r="AO14" s="11"/>
      <c r="AP14" s="108">
        <v>200</v>
      </c>
      <c r="AQ14" s="32">
        <f t="shared" si="3"/>
        <v>0.15232371794871793</v>
      </c>
      <c r="AR14" s="31" t="str">
        <f t="shared" si="4"/>
        <v>-</v>
      </c>
      <c r="AS14" s="31">
        <f t="shared" si="5"/>
        <v>0</v>
      </c>
      <c r="AT14" s="10">
        <f>W14-'28-5'!W14</f>
        <v>0</v>
      </c>
      <c r="AU14" s="10">
        <f>AB14-'28-5'!AB14</f>
        <v>0</v>
      </c>
      <c r="AV14" s="10">
        <f>AG14-'28-5'!AG14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59">
        <f t="shared" si="9"/>
        <v>4.1900000000000004</v>
      </c>
      <c r="X15" s="17"/>
      <c r="Y15" s="17">
        <v>0</v>
      </c>
      <c r="Z15" s="17">
        <v>4.1900000000000004</v>
      </c>
      <c r="AA15" s="17">
        <v>0</v>
      </c>
      <c r="AB15" s="59">
        <f t="shared" si="10"/>
        <v>0</v>
      </c>
      <c r="AC15" s="12"/>
      <c r="AD15" s="12"/>
      <c r="AE15" s="12"/>
      <c r="AF15" s="12"/>
      <c r="AG15" s="59">
        <f t="shared" si="1"/>
        <v>0</v>
      </c>
      <c r="AH15" s="11"/>
      <c r="AI15" s="11"/>
      <c r="AJ15" s="11"/>
      <c r="AK15" s="11"/>
      <c r="AL15" s="11"/>
      <c r="AM15" s="11"/>
      <c r="AN15" s="11"/>
      <c r="AO15" s="11"/>
      <c r="AP15" s="108">
        <v>458</v>
      </c>
      <c r="AQ15" s="32">
        <f t="shared" si="3"/>
        <v>0.20949999999999994</v>
      </c>
      <c r="AR15" s="31">
        <f t="shared" si="4"/>
        <v>0</v>
      </c>
      <c r="AS15" s="31">
        <f t="shared" si="5"/>
        <v>0</v>
      </c>
      <c r="AT15" s="10">
        <f>W15-'28-5'!W15</f>
        <v>0</v>
      </c>
      <c r="AU15" s="10">
        <f>AB15-'28-5'!AB15</f>
        <v>0</v>
      </c>
      <c r="AV15" s="10">
        <f>AG15-'28-5'!AG15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136">
        <f t="shared" si="9"/>
        <v>22.335000000000001</v>
      </c>
      <c r="X16" s="128">
        <v>0</v>
      </c>
      <c r="Y16" s="128">
        <v>3.9650000000000003</v>
      </c>
      <c r="Z16" s="128">
        <v>17.77</v>
      </c>
      <c r="AA16" s="128">
        <v>0.6</v>
      </c>
      <c r="AB16" s="136">
        <f t="shared" si="10"/>
        <v>0</v>
      </c>
      <c r="AC16" s="129"/>
      <c r="AD16" s="129"/>
      <c r="AE16" s="129"/>
      <c r="AF16" s="129"/>
      <c r="AG16" s="136">
        <f t="shared" si="1"/>
        <v>11.58</v>
      </c>
      <c r="AH16" s="130"/>
      <c r="AI16" s="130"/>
      <c r="AJ16" s="130"/>
      <c r="AK16" s="130"/>
      <c r="AL16" s="130">
        <v>11.58</v>
      </c>
      <c r="AM16" s="130"/>
      <c r="AN16" s="130"/>
      <c r="AO16" s="130"/>
      <c r="AP16" s="131">
        <v>3914</v>
      </c>
      <c r="AQ16" s="32">
        <f t="shared" si="3"/>
        <v>0.33734594006766555</v>
      </c>
      <c r="AR16" s="31" t="str">
        <f t="shared" si="4"/>
        <v>-</v>
      </c>
      <c r="AS16" s="31">
        <f t="shared" si="5"/>
        <v>0.21961766044606285</v>
      </c>
      <c r="AT16" s="10">
        <f>W16-'28-5'!W16</f>
        <v>1.1799999999999997</v>
      </c>
      <c r="AU16" s="10">
        <f>AB16-'28-5'!AB16</f>
        <v>0</v>
      </c>
      <c r="AV16" s="10">
        <f>AG16-'28-5'!AG16</f>
        <v>0.66999999999999993</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0.98</v>
      </c>
      <c r="X17" s="17">
        <v>0</v>
      </c>
      <c r="Y17" s="17">
        <v>0</v>
      </c>
      <c r="Z17" s="17">
        <v>0.3</v>
      </c>
      <c r="AA17" s="17">
        <v>0.68</v>
      </c>
      <c r="AB17" s="59">
        <f t="shared" si="10"/>
        <v>2.7</v>
      </c>
      <c r="AC17" s="12"/>
      <c r="AD17" s="12">
        <v>2.7</v>
      </c>
      <c r="AE17" s="12"/>
      <c r="AF17" s="12"/>
      <c r="AG17" s="59">
        <f t="shared" si="1"/>
        <v>0.45</v>
      </c>
      <c r="AH17" s="11">
        <v>0</v>
      </c>
      <c r="AI17" s="11">
        <v>0</v>
      </c>
      <c r="AJ17" s="11">
        <v>0</v>
      </c>
      <c r="AK17" s="11">
        <v>0</v>
      </c>
      <c r="AL17" s="11">
        <v>0.45</v>
      </c>
      <c r="AM17" s="11">
        <v>0</v>
      </c>
      <c r="AN17" s="11">
        <v>0</v>
      </c>
      <c r="AO17" s="11">
        <v>0</v>
      </c>
      <c r="AP17" s="108">
        <v>228</v>
      </c>
      <c r="AQ17" s="32">
        <f t="shared" si="3"/>
        <v>5.0133005934110901E-2</v>
      </c>
      <c r="AR17" s="31">
        <f t="shared" si="4"/>
        <v>0.15936725298075788</v>
      </c>
      <c r="AS17" s="31">
        <f t="shared" si="5"/>
        <v>6.5312046444121918E-2</v>
      </c>
      <c r="AT17" s="10">
        <f>W17-'28-5'!W17</f>
        <v>0</v>
      </c>
      <c r="AU17" s="10">
        <f>AB17-'28-5'!AB17</f>
        <v>0</v>
      </c>
      <c r="AV17" s="10">
        <f>AG17-'28-5'!AG17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59">
        <f t="shared" si="9"/>
        <v>1.3</v>
      </c>
      <c r="X18" s="11">
        <v>0</v>
      </c>
      <c r="Y18" s="11">
        <v>0.8</v>
      </c>
      <c r="Z18" s="11">
        <v>0.5</v>
      </c>
      <c r="AA18" s="11">
        <v>0</v>
      </c>
      <c r="AB18" s="68">
        <f t="shared" si="10"/>
        <v>0</v>
      </c>
      <c r="AC18" s="12"/>
      <c r="AD18" s="12"/>
      <c r="AE18" s="12"/>
      <c r="AF18" s="12"/>
      <c r="AG18" s="59">
        <f t="shared" si="1"/>
        <v>0</v>
      </c>
      <c r="AH18" s="11"/>
      <c r="AI18" s="11"/>
      <c r="AJ18" s="11"/>
      <c r="AK18" s="11"/>
      <c r="AL18" s="11"/>
      <c r="AM18" s="11"/>
      <c r="AN18" s="11"/>
      <c r="AO18" s="11"/>
      <c r="AP18" s="108">
        <v>160</v>
      </c>
      <c r="AQ18" s="32">
        <f t="shared" si="3"/>
        <v>7.9642222630643897E-2</v>
      </c>
      <c r="AR18" s="31">
        <f t="shared" si="4"/>
        <v>0</v>
      </c>
      <c r="AS18" s="31">
        <f t="shared" si="5"/>
        <v>0</v>
      </c>
      <c r="AT18" s="10">
        <f>W18-'28-5'!W18</f>
        <v>0</v>
      </c>
      <c r="AU18" s="10">
        <f>AB18-'28-5'!AB18</f>
        <v>0</v>
      </c>
      <c r="AV18" s="10">
        <f>AG18-'28-5'!AG18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59">
        <f t="shared" si="9"/>
        <v>1.103</v>
      </c>
      <c r="X19" s="11"/>
      <c r="Y19" s="11">
        <v>1.103</v>
      </c>
      <c r="Z19" s="11"/>
      <c r="AA19" s="11"/>
      <c r="AB19" s="59">
        <f t="shared" si="10"/>
        <v>0</v>
      </c>
      <c r="AC19" s="11"/>
      <c r="AD19" s="11"/>
      <c r="AE19" s="11"/>
      <c r="AF19" s="11"/>
      <c r="AG19" s="59">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W19-'28-5'!W19</f>
        <v>0</v>
      </c>
      <c r="AU19" s="10">
        <f>AB19-'28-5'!AB19</f>
        <v>0</v>
      </c>
      <c r="AV19" s="10">
        <f>AG19-'28-5'!AG19</f>
        <v>0</v>
      </c>
      <c r="AY19" s="19"/>
    </row>
    <row r="20" spans="1:51" s="151" customFormat="1" ht="27" customHeight="1">
      <c r="A20" s="139">
        <v>12</v>
      </c>
      <c r="B20" s="140" t="s">
        <v>38</v>
      </c>
      <c r="C20" s="141">
        <f t="shared" si="6"/>
        <v>36.433999999999997</v>
      </c>
      <c r="D20" s="142">
        <v>0.65</v>
      </c>
      <c r="E20" s="142">
        <v>7.8939999999999992</v>
      </c>
      <c r="F20" s="142">
        <v>19.366999999999997</v>
      </c>
      <c r="G20" s="142">
        <v>8.5229999999999997</v>
      </c>
      <c r="H20" s="141">
        <f t="shared" si="7"/>
        <v>13.15</v>
      </c>
      <c r="I20" s="142">
        <v>11.15</v>
      </c>
      <c r="J20" s="142">
        <v>2</v>
      </c>
      <c r="K20" s="142">
        <v>0</v>
      </c>
      <c r="L20" s="142">
        <v>0</v>
      </c>
      <c r="M20" s="141">
        <f t="shared" si="8"/>
        <v>8.26</v>
      </c>
      <c r="N20" s="142">
        <v>0.36</v>
      </c>
      <c r="O20" s="142">
        <v>2.13</v>
      </c>
      <c r="P20" s="142">
        <v>0</v>
      </c>
      <c r="Q20" s="142">
        <v>0</v>
      </c>
      <c r="R20" s="142">
        <v>1.5</v>
      </c>
      <c r="S20" s="142">
        <v>3.1950000000000003</v>
      </c>
      <c r="T20" s="142">
        <v>0</v>
      </c>
      <c r="U20" s="142">
        <v>1.075</v>
      </c>
      <c r="V20" s="143">
        <v>4891</v>
      </c>
      <c r="W20" s="144">
        <f t="shared" si="9"/>
        <v>6.24</v>
      </c>
      <c r="X20" s="145">
        <v>0</v>
      </c>
      <c r="Y20" s="145">
        <v>0.4</v>
      </c>
      <c r="Z20" s="145">
        <v>5.64</v>
      </c>
      <c r="AA20" s="145">
        <v>0.2</v>
      </c>
      <c r="AB20" s="144">
        <v>0</v>
      </c>
      <c r="AC20" s="146"/>
      <c r="AD20" s="146"/>
      <c r="AE20" s="146"/>
      <c r="AF20" s="146"/>
      <c r="AG20" s="144">
        <f>SUM(AH20:AO20)</f>
        <v>0.4</v>
      </c>
      <c r="AH20" s="145">
        <v>0</v>
      </c>
      <c r="AI20" s="145">
        <v>0.08</v>
      </c>
      <c r="AJ20" s="145">
        <v>0</v>
      </c>
      <c r="AK20" s="145">
        <v>0</v>
      </c>
      <c r="AL20" s="145">
        <v>0.12</v>
      </c>
      <c r="AM20" s="145">
        <v>0.2</v>
      </c>
      <c r="AN20" s="145">
        <v>0</v>
      </c>
      <c r="AO20" s="145">
        <v>0</v>
      </c>
      <c r="AP20" s="147">
        <v>1054</v>
      </c>
      <c r="AQ20" s="148">
        <f t="shared" si="3"/>
        <v>0.17126859526815613</v>
      </c>
      <c r="AR20" s="149">
        <f t="shared" si="4"/>
        <v>0</v>
      </c>
      <c r="AS20" s="149">
        <f t="shared" si="5"/>
        <v>4.8426150121065381E-2</v>
      </c>
      <c r="AT20" s="150">
        <f>W20-'28-5'!W20</f>
        <v>0</v>
      </c>
      <c r="AU20" s="150">
        <f>AB20-'28-5'!AB20</f>
        <v>0</v>
      </c>
      <c r="AV20" s="150">
        <f>AG20-'28-5'!AG20</f>
        <v>0</v>
      </c>
      <c r="AY20" s="152"/>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60">
        <f t="shared" si="9"/>
        <v>0.53</v>
      </c>
      <c r="X21" s="11"/>
      <c r="Y21" s="11"/>
      <c r="Z21" s="11">
        <v>0.53</v>
      </c>
      <c r="AA21" s="11"/>
      <c r="AB21" s="59">
        <f t="shared" si="10"/>
        <v>0</v>
      </c>
      <c r="AC21" s="12"/>
      <c r="AD21" s="12"/>
      <c r="AE21" s="12"/>
      <c r="AF21" s="12"/>
      <c r="AG21" s="59">
        <f>SUM(AH21:AO21)</f>
        <v>0</v>
      </c>
      <c r="AH21" s="11"/>
      <c r="AI21" s="11"/>
      <c r="AJ21" s="11"/>
      <c r="AK21" s="11"/>
      <c r="AL21" s="11"/>
      <c r="AM21" s="11"/>
      <c r="AN21" s="11"/>
      <c r="AO21" s="11"/>
      <c r="AP21" s="108">
        <v>95.7</v>
      </c>
      <c r="AQ21" s="32">
        <f t="shared" si="3"/>
        <v>7.7998528329654163E-2</v>
      </c>
      <c r="AR21" s="31" t="str">
        <f t="shared" si="4"/>
        <v>-</v>
      </c>
      <c r="AS21" s="31">
        <f t="shared" si="5"/>
        <v>0</v>
      </c>
      <c r="AT21" s="10">
        <f>W21-'28-5'!W21</f>
        <v>0</v>
      </c>
      <c r="AU21" s="10">
        <f>AB21-'28-5'!AB21</f>
        <v>0</v>
      </c>
      <c r="AV21" s="10">
        <f>AG21-'28-5'!AG21</f>
        <v>0</v>
      </c>
      <c r="AY21" s="19"/>
    </row>
    <row r="22" spans="1:51" s="41" customFormat="1" ht="20.25" customHeight="1">
      <c r="A22" s="127"/>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118.90199999999999</v>
      </c>
      <c r="X22" s="34">
        <f>SUM(X9:X21)</f>
        <v>1.23</v>
      </c>
      <c r="Y22" s="34">
        <f>SUM(Y9:Y21)</f>
        <v>19.278000000000002</v>
      </c>
      <c r="Z22" s="34">
        <f>SUM(Z9:Z21)</f>
        <v>85.366</v>
      </c>
      <c r="AA22" s="34">
        <f t="shared" si="12"/>
        <v>13.027999999999999</v>
      </c>
      <c r="AB22" s="34">
        <f t="shared" si="12"/>
        <v>14.120000000000001</v>
      </c>
      <c r="AC22" s="34">
        <f t="shared" si="12"/>
        <v>0</v>
      </c>
      <c r="AD22" s="34">
        <f t="shared" si="12"/>
        <v>14.120000000000001</v>
      </c>
      <c r="AE22" s="34">
        <f t="shared" si="12"/>
        <v>0</v>
      </c>
      <c r="AF22" s="34">
        <f t="shared" si="12"/>
        <v>0</v>
      </c>
      <c r="AG22" s="34">
        <f>SUM(AG9:AG21)</f>
        <v>47.236000000000004</v>
      </c>
      <c r="AH22" s="34">
        <f t="shared" si="12"/>
        <v>7.4999999999999997E-2</v>
      </c>
      <c r="AI22" s="34">
        <f t="shared" si="12"/>
        <v>1.5</v>
      </c>
      <c r="AJ22" s="34">
        <f t="shared" si="12"/>
        <v>7.0000000000000007E-2</v>
      </c>
      <c r="AK22" s="34">
        <f t="shared" si="12"/>
        <v>1.2</v>
      </c>
      <c r="AL22" s="34">
        <f t="shared" si="12"/>
        <v>18.872</v>
      </c>
      <c r="AM22" s="34">
        <f t="shared" si="12"/>
        <v>10.069999999999999</v>
      </c>
      <c r="AN22" s="34">
        <f t="shared" si="12"/>
        <v>5.1150000000000002</v>
      </c>
      <c r="AO22" s="34">
        <f t="shared" si="12"/>
        <v>10.334</v>
      </c>
      <c r="AP22" s="138">
        <f t="shared" si="12"/>
        <v>19327.7</v>
      </c>
      <c r="AQ22" s="39">
        <f>$W22/C22</f>
        <v>0.27504555596028202</v>
      </c>
      <c r="AR22" s="39">
        <f t="shared" si="4"/>
        <v>0.13202801387603205</v>
      </c>
      <c r="AS22" s="39">
        <f t="shared" si="5"/>
        <v>0.27183214497407482</v>
      </c>
      <c r="AT22" s="38">
        <f t="shared" ref="AT22:AV22" si="13">SUM(AT9:AT21)</f>
        <v>5.3779999999999948</v>
      </c>
      <c r="AU22" s="38">
        <f t="shared" si="13"/>
        <v>0.55999999999999961</v>
      </c>
      <c r="AV22" s="38">
        <f t="shared" si="13"/>
        <v>2.5260000000000007</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hidden="1">
      <c r="A24" s="26"/>
      <c r="B24" s="78"/>
      <c r="C24" s="1"/>
      <c r="D24" s="1"/>
      <c r="E24" s="1"/>
      <c r="F24" s="1"/>
      <c r="G24" s="1"/>
      <c r="H24" s="1"/>
      <c r="I24" s="1"/>
      <c r="J24" s="1"/>
      <c r="K24" s="1"/>
      <c r="L24" s="1"/>
      <c r="M24" s="1"/>
      <c r="N24" s="1"/>
      <c r="O24" s="1"/>
      <c r="P24" s="1"/>
      <c r="Q24" s="1"/>
      <c r="R24" s="1"/>
      <c r="S24" s="1"/>
      <c r="T24" s="1"/>
      <c r="U24" s="1"/>
      <c r="V24" s="1"/>
      <c r="AP24" s="67">
        <f>+AP22/V22</f>
        <v>0.31049012835547563</v>
      </c>
    </row>
    <row r="25" spans="1:51" ht="39.75" customHeight="1">
      <c r="A25" s="193" t="s">
        <v>77</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row>
    <row r="26" spans="1:51" ht="39.75" customHeight="1">
      <c r="A26" s="193" t="s">
        <v>78</v>
      </c>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27"/>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6">
    <mergeCell ref="B1:V1"/>
    <mergeCell ref="B2:V2"/>
    <mergeCell ref="A3:AV3"/>
    <mergeCell ref="A4:AS4"/>
    <mergeCell ref="A5:A7"/>
    <mergeCell ref="B5:B7"/>
    <mergeCell ref="C5:V5"/>
    <mergeCell ref="W5:AP5"/>
    <mergeCell ref="AQ5:AS5"/>
    <mergeCell ref="AT5:AV5"/>
    <mergeCell ref="AH6:AK6"/>
    <mergeCell ref="AV6:AV7"/>
    <mergeCell ref="AL6:AO6"/>
    <mergeCell ref="AP6:AP7"/>
    <mergeCell ref="AQ6:AQ7"/>
    <mergeCell ref="AS6:AS7"/>
    <mergeCell ref="A26:AS26"/>
    <mergeCell ref="BF5:BI5"/>
    <mergeCell ref="C6:C7"/>
    <mergeCell ref="D6:G6"/>
    <mergeCell ref="H6:H7"/>
    <mergeCell ref="I6:L6"/>
    <mergeCell ref="M6:M7"/>
    <mergeCell ref="N6:Q6"/>
    <mergeCell ref="R6:U6"/>
    <mergeCell ref="V6:V7"/>
    <mergeCell ref="W6:W7"/>
    <mergeCell ref="X6:AA6"/>
    <mergeCell ref="AB6:AB7"/>
    <mergeCell ref="AC6:AF6"/>
    <mergeCell ref="AG6:AG7"/>
    <mergeCell ref="AU6:AU7"/>
    <mergeCell ref="AR6:AR7"/>
    <mergeCell ref="AT6:AT7"/>
    <mergeCell ref="A25:AS25"/>
    <mergeCell ref="AZ5:BC5"/>
  </mergeCells>
  <printOptions horizontalCentered="1"/>
  <pageMargins left="0" right="0" top="0.35433070866141736" bottom="0.15748031496062992" header="0.31496062992125984" footer="0.11811023622047245"/>
  <pageSetup paperSize="9" scale="82" orientation="landscape" r:id="rId1"/>
  <colBreaks count="1" manualBreakCount="1">
    <brk id="22" max="1048575" man="1"/>
  </colBreaks>
  <ignoredErrors>
    <ignoredError sqref="M9:M23 W21:AV24 W20:AG20 AH20:AV20 AG9:AG19 AT26:AV26 AT25:AV2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topLeftCell="A3" zoomScale="80" zoomScaleNormal="80" zoomScaleSheetLayoutView="70" workbookViewId="0">
      <pane xSplit="22" ySplit="6" topLeftCell="W9" activePane="bottomRight" state="frozen"/>
      <selection activeCell="AQ13" sqref="AQ13"/>
      <selection pane="topRight" activeCell="AQ13" sqref="AQ13"/>
      <selection pane="bottomLeft" activeCell="AQ13" sqref="AQ13"/>
      <selection pane="bottomRight" activeCell="AQ13" sqref="AQ13"/>
    </sheetView>
  </sheetViews>
  <sheetFormatPr defaultRowHeight="15" customHeight="1"/>
  <cols>
    <col min="1" max="1" width="4.86328125" style="5" customWidth="1"/>
    <col min="2" max="2" width="17.2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1.265625" style="5" customWidth="1"/>
    <col min="23" max="23" width="8.73046875" style="5" customWidth="1"/>
    <col min="24" max="27" width="7.73046875" style="5" customWidth="1"/>
    <col min="28" max="28" width="7.86328125" style="5" customWidth="1"/>
    <col min="29" max="33" width="7.73046875" style="5" customWidth="1"/>
    <col min="34" max="34" width="7.59765625" style="5" hidden="1" customWidth="1"/>
    <col min="35" max="35" width="7.1328125" style="5" hidden="1" customWidth="1"/>
    <col min="36" max="36" width="7.59765625" style="5" hidden="1" customWidth="1"/>
    <col min="37" max="37" width="7.1328125" style="5" hidden="1" customWidth="1"/>
    <col min="38" max="38" width="7.3984375" style="5" hidden="1" customWidth="1"/>
    <col min="39" max="39" width="7.59765625" style="5" hidden="1" customWidth="1"/>
    <col min="40" max="40" width="7.86328125" style="5" hidden="1" customWidth="1"/>
    <col min="41" max="41" width="8" style="5" hidden="1" customWidth="1"/>
    <col min="42" max="42" width="9.265625" style="27" hidden="1" customWidth="1"/>
    <col min="43" max="44" width="7.73046875" style="5" customWidth="1"/>
    <col min="45" max="48" width="7.59765625" style="5" customWidth="1"/>
    <col min="49" max="49" width="20.59765625" style="5" customWidth="1"/>
    <col min="50" max="51" width="9.1328125" style="5" customWidth="1"/>
    <col min="52" max="52" width="12" style="5" customWidth="1"/>
    <col min="53" max="53" width="11.1328125" style="5" customWidth="1"/>
    <col min="54" max="54" width="12.59765625" style="5" customWidth="1"/>
    <col min="55" max="55" width="7.73046875" style="5" customWidth="1"/>
    <col min="56" max="57" width="9.1328125" style="5" customWidth="1"/>
    <col min="58" max="58" width="28.1328125" style="5" customWidth="1"/>
    <col min="59" max="59" width="11.1328125" style="5" customWidth="1"/>
    <col min="60" max="60" width="12.59765625" style="5" customWidth="1"/>
    <col min="61" max="61" width="7.3984375" style="5" customWidth="1"/>
    <col min="62" max="76" width="9.1328125" style="5"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81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33"/>
      <c r="AU4" s="133"/>
      <c r="AV4" s="133"/>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94" t="s">
        <v>5</v>
      </c>
      <c r="X5" s="195"/>
      <c r="Y5" s="195"/>
      <c r="Z5" s="195"/>
      <c r="AA5" s="195"/>
      <c r="AB5" s="195"/>
      <c r="AC5" s="195"/>
      <c r="AD5" s="195"/>
      <c r="AE5" s="195"/>
      <c r="AF5" s="195"/>
      <c r="AG5" s="195"/>
      <c r="AH5" s="195"/>
      <c r="AI5" s="195"/>
      <c r="AJ5" s="195"/>
      <c r="AK5" s="195"/>
      <c r="AL5" s="195"/>
      <c r="AM5" s="195"/>
      <c r="AN5" s="195"/>
      <c r="AO5" s="195"/>
      <c r="AP5" s="195"/>
      <c r="AQ5" s="176" t="s">
        <v>6</v>
      </c>
      <c r="AR5" s="176"/>
      <c r="AS5" s="176"/>
      <c r="AT5" s="176" t="s">
        <v>7</v>
      </c>
      <c r="AU5" s="176"/>
      <c r="AV5" s="176"/>
      <c r="AW5" s="5" t="s">
        <v>44</v>
      </c>
      <c r="AZ5" s="196" t="s">
        <v>54</v>
      </c>
      <c r="BA5" s="196"/>
      <c r="BB5" s="196"/>
      <c r="BC5" s="196"/>
      <c r="BF5" s="197" t="s">
        <v>62</v>
      </c>
      <c r="BG5" s="198"/>
      <c r="BH5" s="198"/>
      <c r="BI5" s="199"/>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153" t="s">
        <v>55</v>
      </c>
      <c r="BA6" s="154" t="s">
        <v>56</v>
      </c>
      <c r="BB6" s="154" t="s">
        <v>57</v>
      </c>
      <c r="BC6" s="154" t="s">
        <v>58</v>
      </c>
      <c r="BF6" s="153" t="s">
        <v>63</v>
      </c>
      <c r="BG6" s="154" t="s">
        <v>56</v>
      </c>
      <c r="BH6" s="154" t="s">
        <v>57</v>
      </c>
      <c r="BI6" s="154" t="s">
        <v>58</v>
      </c>
    </row>
    <row r="7" spans="1:61" ht="111.75" customHeight="1">
      <c r="A7" s="175"/>
      <c r="B7" s="176"/>
      <c r="C7" s="176"/>
      <c r="D7" s="135" t="s">
        <v>19</v>
      </c>
      <c r="E7" s="7" t="s">
        <v>20</v>
      </c>
      <c r="F7" s="135" t="s">
        <v>21</v>
      </c>
      <c r="G7" s="135" t="s">
        <v>22</v>
      </c>
      <c r="H7" s="176"/>
      <c r="I7" s="135" t="s">
        <v>19</v>
      </c>
      <c r="J7" s="135" t="s">
        <v>20</v>
      </c>
      <c r="K7" s="135" t="s">
        <v>21</v>
      </c>
      <c r="L7" s="135" t="s">
        <v>22</v>
      </c>
      <c r="M7" s="176"/>
      <c r="N7" s="135" t="s">
        <v>23</v>
      </c>
      <c r="O7" s="135" t="s">
        <v>24</v>
      </c>
      <c r="P7" s="135" t="s">
        <v>25</v>
      </c>
      <c r="Q7" s="135" t="s">
        <v>26</v>
      </c>
      <c r="R7" s="135" t="s">
        <v>23</v>
      </c>
      <c r="S7" s="135" t="s">
        <v>24</v>
      </c>
      <c r="T7" s="135" t="s">
        <v>25</v>
      </c>
      <c r="U7" s="135" t="s">
        <v>26</v>
      </c>
      <c r="V7" s="176"/>
      <c r="W7" s="176"/>
      <c r="X7" s="135" t="s">
        <v>19</v>
      </c>
      <c r="Y7" s="135" t="s">
        <v>20</v>
      </c>
      <c r="Z7" s="135" t="s">
        <v>21</v>
      </c>
      <c r="AA7" s="135" t="s">
        <v>22</v>
      </c>
      <c r="AB7" s="176"/>
      <c r="AC7" s="135" t="s">
        <v>19</v>
      </c>
      <c r="AD7" s="135" t="s">
        <v>20</v>
      </c>
      <c r="AE7" s="135" t="s">
        <v>21</v>
      </c>
      <c r="AF7" s="135" t="s">
        <v>22</v>
      </c>
      <c r="AG7" s="176"/>
      <c r="AH7" s="135" t="s">
        <v>23</v>
      </c>
      <c r="AI7" s="135" t="s">
        <v>24</v>
      </c>
      <c r="AJ7" s="135" t="s">
        <v>25</v>
      </c>
      <c r="AK7" s="135" t="s">
        <v>26</v>
      </c>
      <c r="AL7" s="135" t="s">
        <v>23</v>
      </c>
      <c r="AM7" s="135" t="s">
        <v>24</v>
      </c>
      <c r="AN7" s="135" t="s">
        <v>25</v>
      </c>
      <c r="AO7" s="135" t="s">
        <v>26</v>
      </c>
      <c r="AP7" s="188"/>
      <c r="AQ7" s="185"/>
      <c r="AR7" s="187"/>
      <c r="AS7" s="185"/>
      <c r="AT7" s="185"/>
      <c r="AU7" s="187"/>
      <c r="AV7" s="185"/>
      <c r="AZ7" s="153" t="s">
        <v>59</v>
      </c>
      <c r="BA7" s="155">
        <f>ROUNDUP(5*0.18*1000*309/1000*1.025,2)</f>
        <v>285.06</v>
      </c>
      <c r="BB7" s="154">
        <f>ROUND(5*0.18*1000*284/1000*1.025,2)</f>
        <v>261.99</v>
      </c>
      <c r="BC7" s="154">
        <f>+BB7-BA7</f>
        <v>-23.069999999999993</v>
      </c>
      <c r="BF7" s="156" t="s">
        <v>64</v>
      </c>
      <c r="BG7" s="155"/>
      <c r="BH7" s="154"/>
      <c r="BI7" s="154"/>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153" t="s">
        <v>60</v>
      </c>
      <c r="BA8" s="154">
        <f>ROUND(3.5*0.16*1000*309/1000*1.025,2)</f>
        <v>177.37</v>
      </c>
      <c r="BB8" s="154">
        <f>ROUND(3.5*0.16*1000*284/1000*1.025,2)</f>
        <v>163.02000000000001</v>
      </c>
      <c r="BC8" s="154">
        <f t="shared" ref="BC8:BC9" si="0">+BB8-BA8</f>
        <v>-14.349999999999994</v>
      </c>
      <c r="BF8" s="157" t="s">
        <v>65</v>
      </c>
      <c r="BG8" s="158">
        <v>85.72</v>
      </c>
      <c r="BH8" s="158">
        <v>79.66</v>
      </c>
      <c r="BI8" s="15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43">
        <f>SUM(X9:AA9)</f>
        <v>12.315999999999999</v>
      </c>
      <c r="X9" s="106">
        <v>0.33</v>
      </c>
      <c r="Y9" s="106">
        <v>2.76</v>
      </c>
      <c r="Z9" s="106">
        <v>8.3409999999999993</v>
      </c>
      <c r="AA9" s="106">
        <v>0.88500000000000001</v>
      </c>
      <c r="AB9" s="43">
        <f>SUM(AC9:AF9)</f>
        <v>0</v>
      </c>
      <c r="AC9" s="105"/>
      <c r="AD9" s="105"/>
      <c r="AE9" s="105"/>
      <c r="AF9" s="105"/>
      <c r="AG9" s="43">
        <f t="shared" ref="AG9:AG18" si="1">SUM(AH9:AO9)</f>
        <v>17.524000000000001</v>
      </c>
      <c r="AH9" s="106">
        <v>0</v>
      </c>
      <c r="AI9" s="106">
        <v>0</v>
      </c>
      <c r="AJ9" s="106">
        <v>0</v>
      </c>
      <c r="AK9" s="106">
        <v>0</v>
      </c>
      <c r="AL9" s="106">
        <v>0.01</v>
      </c>
      <c r="AM9" s="106">
        <v>6.4200000000000008</v>
      </c>
      <c r="AN9" s="106">
        <v>0</v>
      </c>
      <c r="AO9" s="106">
        <v>11.093999999999999</v>
      </c>
      <c r="AP9" s="109">
        <v>3183</v>
      </c>
      <c r="AQ9" s="32">
        <f>$W9/C9</f>
        <v>0.29251377541326234</v>
      </c>
      <c r="AR9" s="31">
        <f>IF(H9=0,"-",AB9/H9)</f>
        <v>0</v>
      </c>
      <c r="AS9" s="31">
        <f>AG9/M9</f>
        <v>0.56303816990104105</v>
      </c>
      <c r="AT9" s="10">
        <f>W9-'04-6'!W9</f>
        <v>2.7850000000000001</v>
      </c>
      <c r="AU9" s="10">
        <f>AB9-'04-6'!AB9</f>
        <v>0</v>
      </c>
      <c r="AV9" s="10">
        <f>AG9-'04-6'!AG9</f>
        <v>3.24</v>
      </c>
      <c r="AY9" s="19"/>
      <c r="AZ9" s="153" t="s">
        <v>61</v>
      </c>
      <c r="BA9" s="154">
        <f>ROUND(3*0.14*1000*266/1000*1.025,2)</f>
        <v>114.51</v>
      </c>
      <c r="BB9" s="154">
        <f>ROUND(3*0.14*1000*244/1000*1.025,2)</f>
        <v>105.04</v>
      </c>
      <c r="BC9" s="154">
        <f t="shared" si="0"/>
        <v>-9.4699999999999989</v>
      </c>
      <c r="BF9" s="157" t="s">
        <v>66</v>
      </c>
      <c r="BG9" s="158">
        <v>71.650000000000006</v>
      </c>
      <c r="BH9" s="158">
        <v>66.73</v>
      </c>
      <c r="BI9" s="15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43">
        <f>SUM(X10:AA10)</f>
        <v>22.785000000000004</v>
      </c>
      <c r="X10" s="123">
        <v>0</v>
      </c>
      <c r="Y10" s="123">
        <v>3.27</v>
      </c>
      <c r="Z10" s="123">
        <v>16.115000000000002</v>
      </c>
      <c r="AA10" s="123">
        <v>3.4000000000000004</v>
      </c>
      <c r="AB10" s="161">
        <f>SUM(AC10:AF10)</f>
        <v>0</v>
      </c>
      <c r="AC10" s="106"/>
      <c r="AD10" s="106"/>
      <c r="AE10" s="106"/>
      <c r="AF10" s="106"/>
      <c r="AG10" s="161">
        <f t="shared" si="1"/>
        <v>6.25</v>
      </c>
      <c r="AH10" s="106">
        <v>0</v>
      </c>
      <c r="AI10" s="106">
        <v>1.2</v>
      </c>
      <c r="AJ10" s="106">
        <v>0</v>
      </c>
      <c r="AK10" s="106">
        <v>0</v>
      </c>
      <c r="AL10" s="106">
        <v>0.65</v>
      </c>
      <c r="AM10" s="106">
        <v>4.4000000000000004</v>
      </c>
      <c r="AN10" s="106">
        <v>0</v>
      </c>
      <c r="AO10" s="106">
        <v>0</v>
      </c>
      <c r="AP10" s="109">
        <v>2436</v>
      </c>
      <c r="AQ10" s="32">
        <f t="shared" ref="AQ10:AQ21" si="3">$W10/C10</f>
        <v>0.35297671608495612</v>
      </c>
      <c r="AR10" s="31">
        <f t="shared" ref="AR10:AR22" si="4">IF(H10=0,"-",AB10/H10)</f>
        <v>0</v>
      </c>
      <c r="AS10" s="31">
        <f t="shared" ref="AS10:AS22" si="5">AG10/M10</f>
        <v>0.34222197886437056</v>
      </c>
      <c r="AT10" s="10">
        <f>W10-'04-6'!W10</f>
        <v>1.350000000000005</v>
      </c>
      <c r="AU10" s="10">
        <f>AB10-'04-6'!AB10</f>
        <v>0</v>
      </c>
      <c r="AV10" s="10">
        <f>AG10-'04-6'!AG10</f>
        <v>0.19999999999999929</v>
      </c>
      <c r="AY10" s="19"/>
      <c r="BF10" s="157" t="s">
        <v>67</v>
      </c>
      <c r="BG10" s="159">
        <v>87</v>
      </c>
      <c r="BH10" s="159">
        <v>81.34</v>
      </c>
      <c r="BI10" s="158">
        <f t="shared" si="2"/>
        <v>-5.6599999999999966</v>
      </c>
    </row>
    <row r="11" spans="1:61" ht="27" customHeight="1">
      <c r="A11" s="28">
        <v>3</v>
      </c>
      <c r="B11" s="29" t="s">
        <v>80</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43">
        <f t="shared" ref="W11:W21" si="9">SUM(X11:AA11)</f>
        <v>4.92</v>
      </c>
      <c r="X11" s="106">
        <v>0</v>
      </c>
      <c r="Y11" s="106">
        <v>1.26</v>
      </c>
      <c r="Z11" s="106">
        <v>3.66</v>
      </c>
      <c r="AA11" s="106">
        <v>0</v>
      </c>
      <c r="AB11" s="43">
        <f t="shared" ref="AB11:AB21" si="10">SUM(AC11:AF11)</f>
        <v>7.67</v>
      </c>
      <c r="AC11" s="106">
        <v>0</v>
      </c>
      <c r="AD11" s="106">
        <v>7.67</v>
      </c>
      <c r="AE11" s="106">
        <v>0</v>
      </c>
      <c r="AF11" s="106">
        <v>0</v>
      </c>
      <c r="AG11" s="43">
        <f t="shared" si="1"/>
        <v>2.2360000000000002</v>
      </c>
      <c r="AH11" s="106"/>
      <c r="AI11" s="106"/>
      <c r="AJ11" s="106"/>
      <c r="AK11" s="106"/>
      <c r="AL11" s="106">
        <v>2.2360000000000002</v>
      </c>
      <c r="AM11" s="106"/>
      <c r="AN11" s="106"/>
      <c r="AO11" s="106"/>
      <c r="AP11" s="109">
        <v>1081</v>
      </c>
      <c r="AQ11" s="32">
        <f t="shared" si="3"/>
        <v>0.39815489196406889</v>
      </c>
      <c r="AR11" s="31">
        <f t="shared" si="4"/>
        <v>0.63980647313980654</v>
      </c>
      <c r="AS11" s="31">
        <f t="shared" si="5"/>
        <v>0.44312326595323032</v>
      </c>
      <c r="AT11" s="10">
        <f>W11-'04-6'!W11</f>
        <v>0.46999999999999975</v>
      </c>
      <c r="AU11" s="10">
        <f>AB11-'04-6'!AB11</f>
        <v>0</v>
      </c>
      <c r="AV11" s="10">
        <f>AG11-'04-6'!AG11</f>
        <v>0</v>
      </c>
      <c r="AY11" s="19"/>
      <c r="BF11" s="157" t="s">
        <v>68</v>
      </c>
      <c r="BG11" s="159">
        <v>58.26</v>
      </c>
      <c r="BH11" s="159">
        <v>55.2</v>
      </c>
      <c r="BI11" s="15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43">
        <f t="shared" si="9"/>
        <v>24.736999999999998</v>
      </c>
      <c r="X12" s="106">
        <v>0.2</v>
      </c>
      <c r="Y12" s="106">
        <v>3.0879999999999996</v>
      </c>
      <c r="Z12" s="106">
        <v>14.191000000000001</v>
      </c>
      <c r="AA12" s="106">
        <v>7.258</v>
      </c>
      <c r="AB12" s="43">
        <f t="shared" si="10"/>
        <v>3.25</v>
      </c>
      <c r="AC12" s="106">
        <v>0</v>
      </c>
      <c r="AD12" s="106">
        <v>3.25</v>
      </c>
      <c r="AE12" s="106">
        <v>0</v>
      </c>
      <c r="AF12" s="106">
        <v>0</v>
      </c>
      <c r="AG12" s="43">
        <f t="shared" si="1"/>
        <v>1.145</v>
      </c>
      <c r="AH12" s="106">
        <v>7.4999999999999997E-2</v>
      </c>
      <c r="AI12" s="106">
        <v>0.22</v>
      </c>
      <c r="AJ12" s="106">
        <v>0</v>
      </c>
      <c r="AK12" s="106">
        <v>0</v>
      </c>
      <c r="AL12" s="106">
        <v>0</v>
      </c>
      <c r="AM12" s="106">
        <v>0.38</v>
      </c>
      <c r="AN12" s="106">
        <v>0.27</v>
      </c>
      <c r="AO12" s="106">
        <v>0.2</v>
      </c>
      <c r="AP12" s="109">
        <v>3307</v>
      </c>
      <c r="AQ12" s="32">
        <f t="shared" si="3"/>
        <v>0.26824395241890331</v>
      </c>
      <c r="AR12" s="31">
        <f t="shared" si="4"/>
        <v>9.6071418014129911E-2</v>
      </c>
      <c r="AS12" s="31">
        <f t="shared" si="5"/>
        <v>6.7511792452830191E-2</v>
      </c>
      <c r="AT12" s="10">
        <f>W12-'04-6'!W12</f>
        <v>1.4179999999999993</v>
      </c>
      <c r="AU12" s="10">
        <f>AB12-'04-6'!AB12</f>
        <v>0</v>
      </c>
      <c r="AV12" s="10">
        <f>AG12-'04-6'!AG12</f>
        <v>0.10000000000000009</v>
      </c>
      <c r="AY12" s="19"/>
      <c r="BF12" s="156" t="s">
        <v>69</v>
      </c>
      <c r="BG12" s="160"/>
      <c r="BH12" s="160"/>
      <c r="BI12" s="160"/>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43">
        <f t="shared" si="9"/>
        <v>23.635999999999999</v>
      </c>
      <c r="X13" s="106">
        <v>1.3</v>
      </c>
      <c r="Y13" s="106">
        <v>4.0270000000000001</v>
      </c>
      <c r="Z13" s="106">
        <v>17.748999999999999</v>
      </c>
      <c r="AA13" s="106">
        <v>0.56000000000000005</v>
      </c>
      <c r="AB13" s="43">
        <f t="shared" si="10"/>
        <v>0.5</v>
      </c>
      <c r="AC13" s="105"/>
      <c r="AD13" s="105">
        <v>0.5</v>
      </c>
      <c r="AE13" s="105"/>
      <c r="AF13" s="105"/>
      <c r="AG13" s="43">
        <f t="shared" si="1"/>
        <v>9.8559999999999999</v>
      </c>
      <c r="AH13" s="106">
        <v>0.05</v>
      </c>
      <c r="AI13" s="106">
        <v>0</v>
      </c>
      <c r="AJ13" s="106">
        <v>7.0000000000000007E-2</v>
      </c>
      <c r="AK13" s="106">
        <v>1.2</v>
      </c>
      <c r="AL13" s="106">
        <v>3.8360000000000003</v>
      </c>
      <c r="AM13" s="106">
        <v>0</v>
      </c>
      <c r="AN13" s="106">
        <v>3.4599999999999995</v>
      </c>
      <c r="AO13" s="106">
        <v>1.24</v>
      </c>
      <c r="AP13" s="109">
        <v>3768</v>
      </c>
      <c r="AQ13" s="32">
        <f t="shared" si="3"/>
        <v>0.60493447993448002</v>
      </c>
      <c r="AR13" s="31">
        <f t="shared" si="4"/>
        <v>4.9999999999999989E-2</v>
      </c>
      <c r="AS13" s="31">
        <f t="shared" si="5"/>
        <v>0.69875930521091811</v>
      </c>
      <c r="AT13" s="10">
        <f>W13-'04-6'!W13</f>
        <v>2.0480000000000018</v>
      </c>
      <c r="AU13" s="10">
        <f>AB13-'04-6'!AB13</f>
        <v>0</v>
      </c>
      <c r="AV13" s="10">
        <f>AG13-'04-6'!AG13</f>
        <v>0.84999999999999964</v>
      </c>
      <c r="AY13" s="19"/>
      <c r="BF13" s="157" t="s">
        <v>65</v>
      </c>
      <c r="BG13" s="159">
        <v>72.16</v>
      </c>
      <c r="BH13" s="159">
        <v>67.06</v>
      </c>
      <c r="BI13" s="15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43">
        <f t="shared" si="9"/>
        <v>3.4320599999999999</v>
      </c>
      <c r="X14" s="104">
        <v>0</v>
      </c>
      <c r="Y14" s="104">
        <v>0</v>
      </c>
      <c r="Z14" s="104">
        <v>1.988</v>
      </c>
      <c r="AA14" s="104">
        <v>1.4440599999999999</v>
      </c>
      <c r="AB14" s="43">
        <f t="shared" si="10"/>
        <v>0</v>
      </c>
      <c r="AC14" s="105"/>
      <c r="AD14" s="105"/>
      <c r="AE14" s="105"/>
      <c r="AF14" s="105"/>
      <c r="AG14" s="43">
        <f t="shared" si="1"/>
        <v>0.28000000000000003</v>
      </c>
      <c r="AH14" s="106"/>
      <c r="AI14" s="106"/>
      <c r="AJ14" s="106"/>
      <c r="AK14" s="106"/>
      <c r="AL14" s="106"/>
      <c r="AM14" s="106">
        <v>0.28000000000000003</v>
      </c>
      <c r="AN14" s="106"/>
      <c r="AO14" s="106"/>
      <c r="AP14" s="109">
        <v>378</v>
      </c>
      <c r="AQ14" s="32">
        <f t="shared" si="3"/>
        <v>0.27500480769230767</v>
      </c>
      <c r="AR14" s="31" t="str">
        <f t="shared" si="4"/>
        <v>-</v>
      </c>
      <c r="AS14" s="31">
        <f t="shared" si="5"/>
        <v>0.12885411872986652</v>
      </c>
      <c r="AT14" s="10">
        <f>W14-'04-6'!W14</f>
        <v>1.5310599999999999</v>
      </c>
      <c r="AU14" s="10">
        <f>AB14-'04-6'!AB14</f>
        <v>0</v>
      </c>
      <c r="AV14" s="10">
        <f>AG14-'04-6'!AG14</f>
        <v>0.28000000000000003</v>
      </c>
      <c r="AY14" s="19"/>
      <c r="BF14" s="157" t="s">
        <v>66</v>
      </c>
      <c r="BG14" s="159">
        <v>60.9</v>
      </c>
      <c r="BH14" s="159">
        <v>56.72</v>
      </c>
      <c r="BI14" s="15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43">
        <f t="shared" si="9"/>
        <v>6.4399999999999995</v>
      </c>
      <c r="X15" s="104">
        <v>0.1</v>
      </c>
      <c r="Y15" s="104">
        <v>6.34</v>
      </c>
      <c r="Z15" s="104">
        <v>0</v>
      </c>
      <c r="AA15" s="104">
        <v>0</v>
      </c>
      <c r="AB15" s="43">
        <f t="shared" si="10"/>
        <v>0</v>
      </c>
      <c r="AC15" s="105"/>
      <c r="AD15" s="105"/>
      <c r="AE15" s="105"/>
      <c r="AF15" s="105"/>
      <c r="AG15" s="43">
        <f t="shared" si="1"/>
        <v>0</v>
      </c>
      <c r="AH15" s="106"/>
      <c r="AI15" s="106"/>
      <c r="AJ15" s="106"/>
      <c r="AK15" s="106"/>
      <c r="AL15" s="106"/>
      <c r="AM15" s="106"/>
      <c r="AN15" s="106"/>
      <c r="AO15" s="106"/>
      <c r="AP15" s="109">
        <v>701</v>
      </c>
      <c r="AQ15" s="32">
        <f t="shared" si="3"/>
        <v>0.32199999999999984</v>
      </c>
      <c r="AR15" s="31">
        <f t="shared" si="4"/>
        <v>0</v>
      </c>
      <c r="AS15" s="31">
        <f t="shared" si="5"/>
        <v>0</v>
      </c>
      <c r="AT15" s="10">
        <f>W15-'04-6'!W15</f>
        <v>2.2499999999999991</v>
      </c>
      <c r="AU15" s="10">
        <f>AB15-'04-6'!AB15</f>
        <v>0</v>
      </c>
      <c r="AV15" s="10">
        <f>AG15-'04-6'!AG15</f>
        <v>0</v>
      </c>
      <c r="AY15" s="19"/>
      <c r="BF15" s="157" t="s">
        <v>67</v>
      </c>
      <c r="BG15" s="159">
        <v>76.52</v>
      </c>
      <c r="BH15" s="159">
        <v>71.44</v>
      </c>
      <c r="BI15" s="15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59">
        <f t="shared" si="9"/>
        <v>22.335000000000001</v>
      </c>
      <c r="X16" s="17">
        <v>0</v>
      </c>
      <c r="Y16" s="17">
        <v>3.9650000000000003</v>
      </c>
      <c r="Z16" s="17">
        <v>17.77</v>
      </c>
      <c r="AA16" s="17">
        <v>0.6</v>
      </c>
      <c r="AB16" s="59">
        <f t="shared" si="10"/>
        <v>0</v>
      </c>
      <c r="AC16" s="12"/>
      <c r="AD16" s="12"/>
      <c r="AE16" s="12"/>
      <c r="AF16" s="12"/>
      <c r="AG16" s="59">
        <f t="shared" si="1"/>
        <v>11.58</v>
      </c>
      <c r="AH16" s="11"/>
      <c r="AI16" s="11"/>
      <c r="AJ16" s="11"/>
      <c r="AK16" s="11"/>
      <c r="AL16" s="11">
        <v>11.58</v>
      </c>
      <c r="AM16" s="11"/>
      <c r="AN16" s="11"/>
      <c r="AO16" s="11"/>
      <c r="AP16" s="108">
        <v>3914</v>
      </c>
      <c r="AQ16" s="32">
        <f t="shared" si="3"/>
        <v>0.33734594006766555</v>
      </c>
      <c r="AR16" s="31" t="str">
        <f t="shared" si="4"/>
        <v>-</v>
      </c>
      <c r="AS16" s="31">
        <f t="shared" si="5"/>
        <v>0.21961766044606285</v>
      </c>
      <c r="AT16" s="10">
        <f>W16-'04-6'!W16</f>
        <v>0</v>
      </c>
      <c r="AU16" s="10">
        <f>AB16-'04-6'!AB16</f>
        <v>0</v>
      </c>
      <c r="AV16" s="10">
        <f>AG16-'04-6'!AG16</f>
        <v>0</v>
      </c>
      <c r="AY16" s="19"/>
      <c r="BF16" s="157" t="s">
        <v>68</v>
      </c>
      <c r="BG16" s="159">
        <v>50.58</v>
      </c>
      <c r="BH16" s="159">
        <v>47.89</v>
      </c>
      <c r="BI16" s="15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0.98</v>
      </c>
      <c r="X17" s="17">
        <v>0</v>
      </c>
      <c r="Y17" s="17">
        <v>0</v>
      </c>
      <c r="Z17" s="17">
        <v>0.3</v>
      </c>
      <c r="AA17" s="17">
        <v>0.68</v>
      </c>
      <c r="AB17" s="59">
        <f t="shared" si="10"/>
        <v>2.7</v>
      </c>
      <c r="AC17" s="12"/>
      <c r="AD17" s="12">
        <v>2.7</v>
      </c>
      <c r="AE17" s="12"/>
      <c r="AF17" s="12"/>
      <c r="AG17" s="59">
        <f t="shared" si="1"/>
        <v>0.45</v>
      </c>
      <c r="AH17" s="11">
        <v>0</v>
      </c>
      <c r="AI17" s="11">
        <v>0</v>
      </c>
      <c r="AJ17" s="11">
        <v>0</v>
      </c>
      <c r="AK17" s="11">
        <v>0</v>
      </c>
      <c r="AL17" s="11">
        <v>0.45</v>
      </c>
      <c r="AM17" s="11">
        <v>0</v>
      </c>
      <c r="AN17" s="11">
        <v>0</v>
      </c>
      <c r="AO17" s="11">
        <v>0</v>
      </c>
      <c r="AP17" s="108">
        <v>228</v>
      </c>
      <c r="AQ17" s="32">
        <f t="shared" si="3"/>
        <v>5.0133005934110901E-2</v>
      </c>
      <c r="AR17" s="31">
        <f t="shared" si="4"/>
        <v>0.15936725298075788</v>
      </c>
      <c r="AS17" s="31">
        <f t="shared" si="5"/>
        <v>6.5312046444121918E-2</v>
      </c>
      <c r="AT17" s="10">
        <f>W17-'04-6'!W17</f>
        <v>0</v>
      </c>
      <c r="AU17" s="10">
        <f>AB17-'04-6'!AB17</f>
        <v>0</v>
      </c>
      <c r="AV17" s="10">
        <f>AG17-'04-6'!AG17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59">
        <f t="shared" si="9"/>
        <v>1.3</v>
      </c>
      <c r="X18" s="11">
        <v>0</v>
      </c>
      <c r="Y18" s="11">
        <v>0.8</v>
      </c>
      <c r="Z18" s="11">
        <v>0.5</v>
      </c>
      <c r="AA18" s="11">
        <v>0</v>
      </c>
      <c r="AB18" s="68">
        <f t="shared" si="10"/>
        <v>0</v>
      </c>
      <c r="AC18" s="12"/>
      <c r="AD18" s="12"/>
      <c r="AE18" s="12"/>
      <c r="AF18" s="12"/>
      <c r="AG18" s="59">
        <f t="shared" si="1"/>
        <v>0</v>
      </c>
      <c r="AH18" s="11"/>
      <c r="AI18" s="11"/>
      <c r="AJ18" s="11"/>
      <c r="AK18" s="11"/>
      <c r="AL18" s="11"/>
      <c r="AM18" s="11"/>
      <c r="AN18" s="11"/>
      <c r="AO18" s="11"/>
      <c r="AP18" s="108">
        <v>160</v>
      </c>
      <c r="AQ18" s="32">
        <f t="shared" si="3"/>
        <v>7.9642222630643897E-2</v>
      </c>
      <c r="AR18" s="31">
        <f t="shared" si="4"/>
        <v>0</v>
      </c>
      <c r="AS18" s="31">
        <f t="shared" si="5"/>
        <v>0</v>
      </c>
      <c r="AT18" s="10">
        <f>W18-'04-6'!W18</f>
        <v>0</v>
      </c>
      <c r="AU18" s="10">
        <f>AB18-'04-6'!AB18</f>
        <v>0</v>
      </c>
      <c r="AV18" s="10">
        <f>AG18-'04-6'!AG18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59">
        <f t="shared" si="9"/>
        <v>1.103</v>
      </c>
      <c r="X19" s="11"/>
      <c r="Y19" s="11">
        <v>1.103</v>
      </c>
      <c r="Z19" s="11"/>
      <c r="AA19" s="11"/>
      <c r="AB19" s="59">
        <f t="shared" si="10"/>
        <v>0</v>
      </c>
      <c r="AC19" s="11"/>
      <c r="AD19" s="11"/>
      <c r="AE19" s="11"/>
      <c r="AF19" s="11"/>
      <c r="AG19" s="59">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W19-'04-6'!W19</f>
        <v>0</v>
      </c>
      <c r="AU19" s="10">
        <f>AB19-'04-6'!AB19</f>
        <v>0</v>
      </c>
      <c r="AV19" s="10">
        <f>AG19-'04-6'!AG19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43">
        <f t="shared" si="9"/>
        <v>9.2899999999999991</v>
      </c>
      <c r="X20" s="106">
        <v>0</v>
      </c>
      <c r="Y20" s="106">
        <v>1.51</v>
      </c>
      <c r="Z20" s="106">
        <v>6.93</v>
      </c>
      <c r="AA20" s="106">
        <v>0.85000000000000009</v>
      </c>
      <c r="AB20" s="43">
        <v>0</v>
      </c>
      <c r="AC20" s="105"/>
      <c r="AD20" s="105"/>
      <c r="AE20" s="105"/>
      <c r="AF20" s="105"/>
      <c r="AG20" s="43">
        <f>SUM(AH20:AO20)</f>
        <v>0.7</v>
      </c>
      <c r="AH20" s="106">
        <v>0</v>
      </c>
      <c r="AI20" s="106">
        <v>0.08</v>
      </c>
      <c r="AJ20" s="106">
        <v>0</v>
      </c>
      <c r="AK20" s="106">
        <v>0</v>
      </c>
      <c r="AL20" s="106">
        <v>0.12</v>
      </c>
      <c r="AM20" s="106">
        <v>0.5</v>
      </c>
      <c r="AN20" s="106">
        <v>0</v>
      </c>
      <c r="AO20" s="106">
        <v>0</v>
      </c>
      <c r="AP20" s="109">
        <v>1538</v>
      </c>
      <c r="AQ20" s="32">
        <f t="shared" si="3"/>
        <v>0.25498161058352087</v>
      </c>
      <c r="AR20" s="31">
        <f t="shared" si="4"/>
        <v>0</v>
      </c>
      <c r="AS20" s="31">
        <f t="shared" si="5"/>
        <v>8.4745762711864403E-2</v>
      </c>
      <c r="AT20" s="10">
        <f>W20-'04-6'!W20</f>
        <v>3.0499999999999989</v>
      </c>
      <c r="AU20" s="10">
        <f>AB20-'04-6'!AB20</f>
        <v>0</v>
      </c>
      <c r="AV20" s="10">
        <f>AG20-'04-6'!AG20</f>
        <v>0.29999999999999993</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45">
        <f t="shared" si="9"/>
        <v>2.41</v>
      </c>
      <c r="X21" s="106"/>
      <c r="Y21" s="106">
        <v>0.13</v>
      </c>
      <c r="Z21" s="106">
        <v>1.9600000000000002</v>
      </c>
      <c r="AA21" s="106">
        <v>0.32</v>
      </c>
      <c r="AB21" s="43">
        <f t="shared" si="10"/>
        <v>0</v>
      </c>
      <c r="AC21" s="105"/>
      <c r="AD21" s="105"/>
      <c r="AE21" s="105"/>
      <c r="AF21" s="105"/>
      <c r="AG21" s="43">
        <f>SUM(AH21:AO21)</f>
        <v>0.19</v>
      </c>
      <c r="AH21" s="106"/>
      <c r="AI21" s="106"/>
      <c r="AJ21" s="106">
        <v>0.19</v>
      </c>
      <c r="AK21" s="106"/>
      <c r="AL21" s="106"/>
      <c r="AM21" s="106"/>
      <c r="AN21" s="106"/>
      <c r="AO21" s="106"/>
      <c r="AP21" s="109">
        <v>318</v>
      </c>
      <c r="AQ21" s="32">
        <f t="shared" si="3"/>
        <v>0.35467255334805003</v>
      </c>
      <c r="AR21" s="31" t="str">
        <f t="shared" si="4"/>
        <v>-</v>
      </c>
      <c r="AS21" s="31">
        <f t="shared" si="5"/>
        <v>0.1623931623931624</v>
      </c>
      <c r="AT21" s="10">
        <f>W21-'04-6'!W21</f>
        <v>1.8800000000000001</v>
      </c>
      <c r="AU21" s="10">
        <f>AB21-'04-6'!AB21</f>
        <v>0</v>
      </c>
      <c r="AV21" s="10">
        <f>AG21-'04-6'!AG21</f>
        <v>0.19</v>
      </c>
      <c r="AY21" s="19"/>
    </row>
    <row r="22" spans="1:51" s="41" customFormat="1" ht="20.25" customHeight="1">
      <c r="A22" s="134"/>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135.68405999999999</v>
      </c>
      <c r="X22" s="34">
        <f>SUM(X9:X21)</f>
        <v>1.9300000000000002</v>
      </c>
      <c r="Y22" s="34">
        <f>SUM(Y9:Y21)</f>
        <v>28.253</v>
      </c>
      <c r="Z22" s="34">
        <f>SUM(Z9:Z21)</f>
        <v>89.503999999999976</v>
      </c>
      <c r="AA22" s="34">
        <f t="shared" si="12"/>
        <v>15.997059999999999</v>
      </c>
      <c r="AB22" s="34">
        <f t="shared" si="12"/>
        <v>14.120000000000001</v>
      </c>
      <c r="AC22" s="34">
        <f t="shared" si="12"/>
        <v>0</v>
      </c>
      <c r="AD22" s="34">
        <f t="shared" si="12"/>
        <v>14.120000000000001</v>
      </c>
      <c r="AE22" s="34">
        <f t="shared" si="12"/>
        <v>0</v>
      </c>
      <c r="AF22" s="34">
        <f t="shared" si="12"/>
        <v>0</v>
      </c>
      <c r="AG22" s="34">
        <f>SUM(AG9:AG21)</f>
        <v>52.396000000000008</v>
      </c>
      <c r="AH22" s="34">
        <f t="shared" si="12"/>
        <v>0.125</v>
      </c>
      <c r="AI22" s="34">
        <f t="shared" si="12"/>
        <v>1.5</v>
      </c>
      <c r="AJ22" s="34">
        <f t="shared" si="12"/>
        <v>0.26</v>
      </c>
      <c r="AK22" s="34">
        <f t="shared" si="12"/>
        <v>1.2</v>
      </c>
      <c r="AL22" s="34">
        <f t="shared" si="12"/>
        <v>18.882000000000001</v>
      </c>
      <c r="AM22" s="34">
        <f t="shared" si="12"/>
        <v>11.98</v>
      </c>
      <c r="AN22" s="34">
        <f t="shared" si="12"/>
        <v>5.9149999999999991</v>
      </c>
      <c r="AO22" s="34">
        <f t="shared" si="12"/>
        <v>12.533999999999999</v>
      </c>
      <c r="AP22" s="138">
        <f t="shared" si="12"/>
        <v>21571</v>
      </c>
      <c r="AQ22" s="39">
        <f>$W22/C22</f>
        <v>0.31386602174604517</v>
      </c>
      <c r="AR22" s="39">
        <f t="shared" si="4"/>
        <v>0.13202801387603205</v>
      </c>
      <c r="AS22" s="39">
        <f t="shared" si="5"/>
        <v>0.3015267395220092</v>
      </c>
      <c r="AT22" s="38">
        <f t="shared" ref="AT22:AV22" si="13">SUM(AT9:AT21)</f>
        <v>16.782060000000005</v>
      </c>
      <c r="AU22" s="38">
        <f t="shared" si="13"/>
        <v>0</v>
      </c>
      <c r="AV22" s="38">
        <f t="shared" si="13"/>
        <v>5.1599999999999993</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t="s">
        <v>82</v>
      </c>
      <c r="B24" s="78"/>
      <c r="C24" s="1"/>
      <c r="D24" s="1"/>
      <c r="E24" s="1"/>
      <c r="F24" s="1"/>
      <c r="G24" s="1"/>
      <c r="H24" s="1"/>
      <c r="I24" s="1"/>
      <c r="J24" s="1"/>
      <c r="K24" s="1"/>
      <c r="L24" s="1"/>
      <c r="M24" s="1"/>
      <c r="N24" s="1"/>
      <c r="O24" s="1"/>
      <c r="P24" s="1"/>
      <c r="Q24" s="1"/>
      <c r="R24" s="1"/>
      <c r="S24" s="1"/>
      <c r="T24" s="1"/>
      <c r="U24" s="1"/>
      <c r="V24" s="1"/>
      <c r="AP24" s="67">
        <f>+AP22/V22</f>
        <v>0.34652765506273192</v>
      </c>
    </row>
    <row r="25" spans="1:51" ht="15.4">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row>
    <row r="26" spans="1:51" ht="15.4">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34"/>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6">
    <mergeCell ref="B1:V1"/>
    <mergeCell ref="B2:V2"/>
    <mergeCell ref="A3:AV3"/>
    <mergeCell ref="A4:AS4"/>
    <mergeCell ref="A5:A7"/>
    <mergeCell ref="B5:B7"/>
    <mergeCell ref="C5:V5"/>
    <mergeCell ref="W5:AP5"/>
    <mergeCell ref="AQ5:AS5"/>
    <mergeCell ref="AT5:AV5"/>
    <mergeCell ref="AZ5:BC5"/>
    <mergeCell ref="BF5:BI5"/>
    <mergeCell ref="C6:C7"/>
    <mergeCell ref="D6:G6"/>
    <mergeCell ref="H6:H7"/>
    <mergeCell ref="I6:L6"/>
    <mergeCell ref="M6:M7"/>
    <mergeCell ref="N6:Q6"/>
    <mergeCell ref="R6:U6"/>
    <mergeCell ref="V6:V7"/>
    <mergeCell ref="AU6:AU7"/>
    <mergeCell ref="AV6:AV7"/>
    <mergeCell ref="AT6:AT7"/>
    <mergeCell ref="A25:AS25"/>
    <mergeCell ref="A26:AS26"/>
    <mergeCell ref="AL6:AO6"/>
    <mergeCell ref="AP6:AP7"/>
    <mergeCell ref="AQ6:AQ7"/>
    <mergeCell ref="AR6:AR7"/>
    <mergeCell ref="AS6:AS7"/>
    <mergeCell ref="W6:W7"/>
    <mergeCell ref="X6:AA6"/>
    <mergeCell ref="AB6:AB7"/>
    <mergeCell ref="AC6:AF6"/>
    <mergeCell ref="AG6:AG7"/>
    <mergeCell ref="AH6:AK6"/>
  </mergeCells>
  <printOptions horizontalCentered="1"/>
  <pageMargins left="0" right="0" top="0.35433070866141736" bottom="0.15748031496062992" header="0.31496062992125984" footer="0.11811023622047245"/>
  <pageSetup paperSize="9" scale="82" orientation="landscape" r:id="rId1"/>
  <colBreaks count="1" manualBreakCount="1">
    <brk id="2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7"/>
  <sheetViews>
    <sheetView topLeftCell="A3" zoomScale="80" zoomScaleNormal="80" zoomScaleSheetLayoutView="70" workbookViewId="0">
      <pane xSplit="22" ySplit="6" topLeftCell="W9" activePane="bottomRight" state="frozen"/>
      <selection activeCell="A3" sqref="A3"/>
      <selection pane="topRight" activeCell="W3" sqref="W3"/>
      <selection pane="bottomLeft" activeCell="A9" sqref="A9"/>
      <selection pane="bottomRight" activeCell="AU46" sqref="AU46"/>
    </sheetView>
  </sheetViews>
  <sheetFormatPr defaultRowHeight="15" customHeight="1"/>
  <cols>
    <col min="1" max="1" width="4.86328125" style="5" customWidth="1"/>
    <col min="2" max="2" width="17.2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1.265625" style="5" customWidth="1"/>
    <col min="23" max="23" width="8.73046875" style="5" customWidth="1"/>
    <col min="24" max="25" width="7.73046875" style="5" customWidth="1"/>
    <col min="26" max="26" width="9" style="5" customWidth="1"/>
    <col min="27" max="27" width="7.73046875" style="5" customWidth="1"/>
    <col min="28" max="28" width="7.86328125" style="5" customWidth="1"/>
    <col min="29" max="33" width="7.73046875" style="5" customWidth="1"/>
    <col min="34" max="34" width="7.59765625" style="5" hidden="1" customWidth="1"/>
    <col min="35" max="35" width="7.1328125" style="5" hidden="1" customWidth="1"/>
    <col min="36" max="36" width="7.59765625" style="5" hidden="1" customWidth="1"/>
    <col min="37" max="37" width="7.1328125" style="5" hidden="1" customWidth="1"/>
    <col min="38" max="38" width="7.3984375" style="5" hidden="1" customWidth="1"/>
    <col min="39" max="39" width="7.59765625" style="5" hidden="1" customWidth="1"/>
    <col min="40" max="40" width="7.86328125" style="5" hidden="1" customWidth="1"/>
    <col min="41" max="41" width="8" style="5" hidden="1" customWidth="1"/>
    <col min="42" max="42" width="9.265625" style="27" customWidth="1"/>
    <col min="43" max="44" width="7.73046875" style="5" customWidth="1"/>
    <col min="45" max="48" width="7.59765625" style="5" customWidth="1"/>
    <col min="49" max="49" width="20.59765625" style="5" customWidth="1"/>
    <col min="50" max="51" width="9.1328125" style="5" customWidth="1"/>
    <col min="52" max="52" width="12" style="5" customWidth="1"/>
    <col min="53" max="53" width="11.1328125" style="5" customWidth="1"/>
    <col min="54" max="54" width="12.59765625" style="5" customWidth="1"/>
    <col min="55" max="55" width="7.73046875" style="5" customWidth="1"/>
    <col min="56" max="57" width="9.1328125" style="5" customWidth="1"/>
    <col min="58" max="58" width="28.1328125" style="5" customWidth="1"/>
    <col min="59" max="59" width="11.1328125" style="5" customWidth="1"/>
    <col min="60" max="60" width="12.59765625" style="5" customWidth="1"/>
    <col min="61" max="61" width="7.3984375" style="5" customWidth="1"/>
    <col min="62" max="76" width="9.1328125" style="5"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83</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62"/>
      <c r="AU4" s="162"/>
      <c r="AV4" s="162"/>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94" t="s">
        <v>5</v>
      </c>
      <c r="X5" s="195"/>
      <c r="Y5" s="195"/>
      <c r="Z5" s="195"/>
      <c r="AA5" s="195"/>
      <c r="AB5" s="195"/>
      <c r="AC5" s="195"/>
      <c r="AD5" s="195"/>
      <c r="AE5" s="195"/>
      <c r="AF5" s="195"/>
      <c r="AG5" s="195"/>
      <c r="AH5" s="195"/>
      <c r="AI5" s="195"/>
      <c r="AJ5" s="195"/>
      <c r="AK5" s="195"/>
      <c r="AL5" s="195"/>
      <c r="AM5" s="195"/>
      <c r="AN5" s="195"/>
      <c r="AO5" s="195"/>
      <c r="AP5" s="195"/>
      <c r="AQ5" s="176" t="s">
        <v>6</v>
      </c>
      <c r="AR5" s="176"/>
      <c r="AS5" s="176"/>
      <c r="AT5" s="176" t="s">
        <v>7</v>
      </c>
      <c r="AU5" s="176"/>
      <c r="AV5" s="176"/>
      <c r="AW5" s="5" t="s">
        <v>44</v>
      </c>
      <c r="AZ5" s="196" t="s">
        <v>54</v>
      </c>
      <c r="BA5" s="196"/>
      <c r="BB5" s="196"/>
      <c r="BC5" s="196"/>
      <c r="BF5" s="197" t="s">
        <v>62</v>
      </c>
      <c r="BG5" s="198"/>
      <c r="BH5" s="198"/>
      <c r="BI5" s="199"/>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153" t="s">
        <v>55</v>
      </c>
      <c r="BA6" s="154" t="s">
        <v>56</v>
      </c>
      <c r="BB6" s="154" t="s">
        <v>57</v>
      </c>
      <c r="BC6" s="154" t="s">
        <v>58</v>
      </c>
      <c r="BF6" s="153" t="s">
        <v>63</v>
      </c>
      <c r="BG6" s="154" t="s">
        <v>56</v>
      </c>
      <c r="BH6" s="154" t="s">
        <v>57</v>
      </c>
      <c r="BI6" s="154" t="s">
        <v>58</v>
      </c>
    </row>
    <row r="7" spans="1:61" ht="111.75" customHeight="1">
      <c r="A7" s="175"/>
      <c r="B7" s="176"/>
      <c r="C7" s="176"/>
      <c r="D7" s="164" t="s">
        <v>19</v>
      </c>
      <c r="E7" s="7" t="s">
        <v>20</v>
      </c>
      <c r="F7" s="164" t="s">
        <v>21</v>
      </c>
      <c r="G7" s="164" t="s">
        <v>22</v>
      </c>
      <c r="H7" s="176"/>
      <c r="I7" s="164" t="s">
        <v>19</v>
      </c>
      <c r="J7" s="164" t="s">
        <v>20</v>
      </c>
      <c r="K7" s="164" t="s">
        <v>21</v>
      </c>
      <c r="L7" s="164" t="s">
        <v>22</v>
      </c>
      <c r="M7" s="176"/>
      <c r="N7" s="164" t="s">
        <v>23</v>
      </c>
      <c r="O7" s="164" t="s">
        <v>24</v>
      </c>
      <c r="P7" s="164" t="s">
        <v>25</v>
      </c>
      <c r="Q7" s="164" t="s">
        <v>26</v>
      </c>
      <c r="R7" s="164" t="s">
        <v>23</v>
      </c>
      <c r="S7" s="164" t="s">
        <v>24</v>
      </c>
      <c r="T7" s="164" t="s">
        <v>25</v>
      </c>
      <c r="U7" s="164" t="s">
        <v>26</v>
      </c>
      <c r="V7" s="176"/>
      <c r="W7" s="176"/>
      <c r="X7" s="164" t="s">
        <v>19</v>
      </c>
      <c r="Y7" s="164" t="s">
        <v>20</v>
      </c>
      <c r="Z7" s="164" t="s">
        <v>21</v>
      </c>
      <c r="AA7" s="164" t="s">
        <v>22</v>
      </c>
      <c r="AB7" s="176"/>
      <c r="AC7" s="164" t="s">
        <v>19</v>
      </c>
      <c r="AD7" s="164" t="s">
        <v>20</v>
      </c>
      <c r="AE7" s="164" t="s">
        <v>21</v>
      </c>
      <c r="AF7" s="164" t="s">
        <v>22</v>
      </c>
      <c r="AG7" s="176"/>
      <c r="AH7" s="164" t="s">
        <v>23</v>
      </c>
      <c r="AI7" s="164" t="s">
        <v>24</v>
      </c>
      <c r="AJ7" s="164" t="s">
        <v>25</v>
      </c>
      <c r="AK7" s="164" t="s">
        <v>26</v>
      </c>
      <c r="AL7" s="164" t="s">
        <v>23</v>
      </c>
      <c r="AM7" s="164" t="s">
        <v>24</v>
      </c>
      <c r="AN7" s="164" t="s">
        <v>25</v>
      </c>
      <c r="AO7" s="164" t="s">
        <v>26</v>
      </c>
      <c r="AP7" s="188"/>
      <c r="AQ7" s="185"/>
      <c r="AR7" s="187"/>
      <c r="AS7" s="185"/>
      <c r="AT7" s="185"/>
      <c r="AU7" s="187"/>
      <c r="AV7" s="185"/>
      <c r="AZ7" s="153" t="s">
        <v>59</v>
      </c>
      <c r="BA7" s="155">
        <f>ROUNDUP(5*0.18*1000*309/1000*1.025,2)</f>
        <v>285.06</v>
      </c>
      <c r="BB7" s="154">
        <f>ROUND(5*0.18*1000*284/1000*1.025,2)</f>
        <v>261.99</v>
      </c>
      <c r="BC7" s="154">
        <f>+BB7-BA7</f>
        <v>-23.069999999999993</v>
      </c>
      <c r="BF7" s="156" t="s">
        <v>64</v>
      </c>
      <c r="BG7" s="155"/>
      <c r="BH7" s="154"/>
      <c r="BI7" s="154"/>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153" t="s">
        <v>60</v>
      </c>
      <c r="BA8" s="154">
        <f>ROUND(3.5*0.16*1000*309/1000*1.025,2)</f>
        <v>177.37</v>
      </c>
      <c r="BB8" s="154">
        <f>ROUND(3.5*0.16*1000*284/1000*1.025,2)</f>
        <v>163.02000000000001</v>
      </c>
      <c r="BC8" s="154">
        <f t="shared" ref="BC8:BC9" si="0">+BB8-BA8</f>
        <v>-14.349999999999994</v>
      </c>
      <c r="BF8" s="157" t="s">
        <v>65</v>
      </c>
      <c r="BG8" s="158">
        <v>85.72</v>
      </c>
      <c r="BH8" s="158">
        <v>79.66</v>
      </c>
      <c r="BI8" s="15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43">
        <f>SUM(X9:AA9)</f>
        <v>14.378</v>
      </c>
      <c r="X9" s="106">
        <v>0.33</v>
      </c>
      <c r="Y9" s="106">
        <v>2.76</v>
      </c>
      <c r="Z9" s="106">
        <v>9.968</v>
      </c>
      <c r="AA9" s="106">
        <v>1.3199999999999998</v>
      </c>
      <c r="AB9" s="43">
        <f>SUM(AC9:AF9)</f>
        <v>0</v>
      </c>
      <c r="AC9" s="105"/>
      <c r="AD9" s="105"/>
      <c r="AE9" s="105"/>
      <c r="AF9" s="105"/>
      <c r="AG9" s="43">
        <f t="shared" ref="AG9:AG18" si="1">SUM(AH9:AO9)</f>
        <v>18.584</v>
      </c>
      <c r="AH9" s="106">
        <v>0</v>
      </c>
      <c r="AI9" s="106">
        <v>0</v>
      </c>
      <c r="AJ9" s="106">
        <v>0</v>
      </c>
      <c r="AK9" s="106">
        <v>0</v>
      </c>
      <c r="AL9" s="106">
        <v>0.01</v>
      </c>
      <c r="AM9" s="106">
        <v>6.9899999999999993</v>
      </c>
      <c r="AN9" s="106">
        <v>0</v>
      </c>
      <c r="AO9" s="106">
        <v>11.584</v>
      </c>
      <c r="AP9" s="109">
        <v>3387</v>
      </c>
      <c r="AQ9" s="32">
        <f>$W9/C9</f>
        <v>0.34148774463233894</v>
      </c>
      <c r="AR9" s="31">
        <f>IF(H9=0,"-",AB9/H9)</f>
        <v>0</v>
      </c>
      <c r="AS9" s="31">
        <f>AG9/M9</f>
        <v>0.59709548901169518</v>
      </c>
      <c r="AT9" s="10">
        <f>W9-'11-6'!W9</f>
        <v>2.0620000000000012</v>
      </c>
      <c r="AU9" s="10">
        <f>AB9-'11-6'!AB9</f>
        <v>0</v>
      </c>
      <c r="AV9" s="10">
        <f>AG9-'11-6'!AG9</f>
        <v>1.0599999999999987</v>
      </c>
      <c r="AY9" s="19"/>
      <c r="AZ9" s="153" t="s">
        <v>61</v>
      </c>
      <c r="BA9" s="154">
        <f>ROUND(3*0.14*1000*266/1000*1.025,2)</f>
        <v>114.51</v>
      </c>
      <c r="BB9" s="154">
        <f>ROUND(3*0.14*1000*244/1000*1.025,2)</f>
        <v>105.04</v>
      </c>
      <c r="BC9" s="154">
        <f t="shared" si="0"/>
        <v>-9.4699999999999989</v>
      </c>
      <c r="BF9" s="157" t="s">
        <v>66</v>
      </c>
      <c r="BG9" s="158">
        <v>71.650000000000006</v>
      </c>
      <c r="BH9" s="158">
        <v>66.73</v>
      </c>
      <c r="BI9" s="15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43">
        <f>SUM(X10:AA10)</f>
        <v>23.565000000000001</v>
      </c>
      <c r="X10" s="123">
        <v>0</v>
      </c>
      <c r="Y10" s="123">
        <v>3.27</v>
      </c>
      <c r="Z10" s="123">
        <v>16.545000000000002</v>
      </c>
      <c r="AA10" s="123">
        <v>3.7500000000000004</v>
      </c>
      <c r="AB10" s="161">
        <f>SUM(AC10:AF10)</f>
        <v>0</v>
      </c>
      <c r="AC10" s="106"/>
      <c r="AD10" s="106"/>
      <c r="AE10" s="106"/>
      <c r="AF10" s="106"/>
      <c r="AG10" s="161">
        <f t="shared" si="1"/>
        <v>6.25</v>
      </c>
      <c r="AH10" s="106">
        <v>0</v>
      </c>
      <c r="AI10" s="106">
        <v>1.2</v>
      </c>
      <c r="AJ10" s="106">
        <v>0</v>
      </c>
      <c r="AK10" s="106">
        <v>0</v>
      </c>
      <c r="AL10" s="106">
        <v>0.65</v>
      </c>
      <c r="AM10" s="106">
        <v>4.4000000000000004</v>
      </c>
      <c r="AN10" s="106">
        <v>0</v>
      </c>
      <c r="AO10" s="106">
        <v>0</v>
      </c>
      <c r="AP10" s="109">
        <v>2665</v>
      </c>
      <c r="AQ10" s="32">
        <f t="shared" ref="AQ10:AQ21" si="3">$W10/C10</f>
        <v>0.36506018497002374</v>
      </c>
      <c r="AR10" s="31">
        <f t="shared" ref="AR10:AR22" si="4">IF(H10=0,"-",AB10/H10)</f>
        <v>0</v>
      </c>
      <c r="AS10" s="31">
        <f t="shared" ref="AS10:AS22" si="5">AG10/M10</f>
        <v>0.34222197886437056</v>
      </c>
      <c r="AT10" s="10">
        <f>W10-'11-6'!W10</f>
        <v>0.77999999999999758</v>
      </c>
      <c r="AU10" s="10">
        <f>AB10-'11-6'!AB10</f>
        <v>0</v>
      </c>
      <c r="AV10" s="10">
        <f>AG10-'11-6'!AG10</f>
        <v>0</v>
      </c>
      <c r="AY10" s="19"/>
      <c r="BF10" s="157" t="s">
        <v>67</v>
      </c>
      <c r="BG10" s="159">
        <v>87</v>
      </c>
      <c r="BH10" s="159">
        <v>81.34</v>
      </c>
      <c r="BI10" s="158">
        <f t="shared" si="2"/>
        <v>-5.6599999999999966</v>
      </c>
    </row>
    <row r="11" spans="1:61" ht="27" customHeight="1">
      <c r="A11" s="28">
        <v>3</v>
      </c>
      <c r="B11" s="29" t="s">
        <v>80</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43">
        <f t="shared" ref="W11:W21" si="9">SUM(X11:AA11)</f>
        <v>5.1660000000000004</v>
      </c>
      <c r="X11" s="106">
        <v>0</v>
      </c>
      <c r="Y11" s="106">
        <v>1.383</v>
      </c>
      <c r="Z11" s="106">
        <v>3.7829999999999999</v>
      </c>
      <c r="AA11" s="106">
        <v>0</v>
      </c>
      <c r="AB11" s="43">
        <f t="shared" ref="AB11:AB21" si="10">SUM(AC11:AF11)</f>
        <v>7.67</v>
      </c>
      <c r="AC11" s="106">
        <v>0</v>
      </c>
      <c r="AD11" s="106">
        <v>7.67</v>
      </c>
      <c r="AE11" s="106">
        <v>0</v>
      </c>
      <c r="AF11" s="106">
        <v>0</v>
      </c>
      <c r="AG11" s="43">
        <f t="shared" si="1"/>
        <v>2.2360000000000002</v>
      </c>
      <c r="AH11" s="106"/>
      <c r="AI11" s="106"/>
      <c r="AJ11" s="106"/>
      <c r="AK11" s="106"/>
      <c r="AL11" s="106">
        <v>2.2360000000000002</v>
      </c>
      <c r="AM11" s="106"/>
      <c r="AN11" s="106"/>
      <c r="AO11" s="106"/>
      <c r="AP11" s="109">
        <v>1153</v>
      </c>
      <c r="AQ11" s="32">
        <f t="shared" si="3"/>
        <v>0.41806263656227238</v>
      </c>
      <c r="AR11" s="31">
        <f t="shared" si="4"/>
        <v>0.63980647313980654</v>
      </c>
      <c r="AS11" s="31">
        <f t="shared" si="5"/>
        <v>0.44312326595323032</v>
      </c>
      <c r="AT11" s="10">
        <f>W11-'11-6'!W11</f>
        <v>0.24600000000000044</v>
      </c>
      <c r="AU11" s="10">
        <f>AB11-'11-6'!AB11</f>
        <v>0</v>
      </c>
      <c r="AV11" s="10">
        <f>AG11-'11-6'!AG11</f>
        <v>0</v>
      </c>
      <c r="AY11" s="19"/>
      <c r="BF11" s="157" t="s">
        <v>68</v>
      </c>
      <c r="BG11" s="159">
        <v>58.26</v>
      </c>
      <c r="BH11" s="159">
        <v>55.2</v>
      </c>
      <c r="BI11" s="15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43">
        <f t="shared" si="9"/>
        <v>26.766000000000002</v>
      </c>
      <c r="X12" s="106">
        <v>0.2</v>
      </c>
      <c r="Y12" s="106">
        <v>3.1909999999999994</v>
      </c>
      <c r="Z12" s="106">
        <v>15.697000000000003</v>
      </c>
      <c r="AA12" s="106">
        <v>7.6779999999999999</v>
      </c>
      <c r="AB12" s="43">
        <f t="shared" si="10"/>
        <v>3.25</v>
      </c>
      <c r="AC12" s="106">
        <v>0</v>
      </c>
      <c r="AD12" s="106">
        <v>3.25</v>
      </c>
      <c r="AE12" s="106">
        <v>0</v>
      </c>
      <c r="AF12" s="106">
        <v>0</v>
      </c>
      <c r="AG12" s="43">
        <f t="shared" si="1"/>
        <v>1.145</v>
      </c>
      <c r="AH12" s="106">
        <v>7.4999999999999997E-2</v>
      </c>
      <c r="AI12" s="106">
        <v>0.22</v>
      </c>
      <c r="AJ12" s="106">
        <v>0</v>
      </c>
      <c r="AK12" s="106">
        <v>0</v>
      </c>
      <c r="AL12" s="106">
        <v>0</v>
      </c>
      <c r="AM12" s="106">
        <v>0.38</v>
      </c>
      <c r="AN12" s="106">
        <v>0.27</v>
      </c>
      <c r="AO12" s="106">
        <v>0.2</v>
      </c>
      <c r="AP12" s="109">
        <v>3463</v>
      </c>
      <c r="AQ12" s="32">
        <f t="shared" si="3"/>
        <v>0.29024609412800129</v>
      </c>
      <c r="AR12" s="31">
        <f t="shared" si="4"/>
        <v>9.6071418014129911E-2</v>
      </c>
      <c r="AS12" s="31">
        <f t="shared" si="5"/>
        <v>6.7511792452830191E-2</v>
      </c>
      <c r="AT12" s="10">
        <f>W12-'11-6'!W12</f>
        <v>2.0290000000000035</v>
      </c>
      <c r="AU12" s="10">
        <f>AB12-'11-6'!AB12</f>
        <v>0</v>
      </c>
      <c r="AV12" s="10">
        <f>AG12-'11-6'!AG12</f>
        <v>0</v>
      </c>
      <c r="AY12" s="19"/>
      <c r="BF12" s="156" t="s">
        <v>69</v>
      </c>
      <c r="BG12" s="160"/>
      <c r="BH12" s="160"/>
      <c r="BI12" s="160"/>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43">
        <f t="shared" si="9"/>
        <v>24.855999999999998</v>
      </c>
      <c r="X13" s="106">
        <v>1.3</v>
      </c>
      <c r="Y13" s="106">
        <v>4.1270000000000007</v>
      </c>
      <c r="Z13" s="106">
        <v>18.869</v>
      </c>
      <c r="AA13" s="106">
        <v>0.56000000000000005</v>
      </c>
      <c r="AB13" s="43">
        <f t="shared" si="10"/>
        <v>3</v>
      </c>
      <c r="AC13" s="105"/>
      <c r="AD13" s="105">
        <v>3</v>
      </c>
      <c r="AE13" s="105"/>
      <c r="AF13" s="105"/>
      <c r="AG13" s="43">
        <f t="shared" si="1"/>
        <v>10.106</v>
      </c>
      <c r="AH13" s="106">
        <v>0.3</v>
      </c>
      <c r="AI13" s="106">
        <v>0</v>
      </c>
      <c r="AJ13" s="106">
        <v>7.0000000000000007E-2</v>
      </c>
      <c r="AK13" s="106">
        <v>1.2</v>
      </c>
      <c r="AL13" s="106">
        <v>3.8360000000000003</v>
      </c>
      <c r="AM13" s="106">
        <v>0</v>
      </c>
      <c r="AN13" s="106">
        <v>3.4599999999999995</v>
      </c>
      <c r="AO13" s="106">
        <v>1.24</v>
      </c>
      <c r="AP13" s="109">
        <v>3922</v>
      </c>
      <c r="AQ13" s="32">
        <f t="shared" si="3"/>
        <v>0.63615888615888616</v>
      </c>
      <c r="AR13" s="31">
        <f t="shared" si="4"/>
        <v>0.29999999999999993</v>
      </c>
      <c r="AS13" s="31">
        <f t="shared" si="5"/>
        <v>0.71648351648351649</v>
      </c>
      <c r="AT13" s="10">
        <f>W13-'11-6'!W13</f>
        <v>1.2199999999999989</v>
      </c>
      <c r="AU13" s="10">
        <f>AB13-'11-6'!AB13</f>
        <v>2.5</v>
      </c>
      <c r="AV13" s="10">
        <f>AG13-'11-6'!AG13</f>
        <v>0.25</v>
      </c>
      <c r="AY13" s="19"/>
      <c r="BF13" s="157" t="s">
        <v>65</v>
      </c>
      <c r="BG13" s="159">
        <v>72.16</v>
      </c>
      <c r="BH13" s="159">
        <v>67.06</v>
      </c>
      <c r="BI13" s="15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43">
        <f t="shared" si="9"/>
        <v>4.0095600000000005</v>
      </c>
      <c r="X14" s="104">
        <v>0</v>
      </c>
      <c r="Y14" s="104">
        <v>0.12</v>
      </c>
      <c r="Z14" s="104">
        <v>1.8005000000000002</v>
      </c>
      <c r="AA14" s="104">
        <v>2.0890599999999999</v>
      </c>
      <c r="AB14" s="43">
        <f t="shared" si="10"/>
        <v>0</v>
      </c>
      <c r="AC14" s="105"/>
      <c r="AD14" s="105"/>
      <c r="AE14" s="105"/>
      <c r="AF14" s="105"/>
      <c r="AG14" s="43">
        <f t="shared" si="1"/>
        <v>0.69</v>
      </c>
      <c r="AH14" s="106"/>
      <c r="AI14" s="106"/>
      <c r="AJ14" s="106"/>
      <c r="AK14" s="106"/>
      <c r="AL14" s="106"/>
      <c r="AM14" s="106">
        <v>0.69</v>
      </c>
      <c r="AN14" s="106"/>
      <c r="AO14" s="106"/>
      <c r="AP14" s="109">
        <v>453</v>
      </c>
      <c r="AQ14" s="32">
        <f t="shared" si="3"/>
        <v>0.32127884615384616</v>
      </c>
      <c r="AR14" s="31" t="str">
        <f t="shared" si="4"/>
        <v>-</v>
      </c>
      <c r="AS14" s="31">
        <f t="shared" si="5"/>
        <v>0.31753336401288529</v>
      </c>
      <c r="AT14" s="10">
        <f>W14-'11-6'!W14</f>
        <v>0.57750000000000057</v>
      </c>
      <c r="AU14" s="10">
        <f>AB14-'11-6'!AB14</f>
        <v>0</v>
      </c>
      <c r="AV14" s="10">
        <f>AG14-'11-6'!AG14</f>
        <v>0.40999999999999992</v>
      </c>
      <c r="AY14" s="19"/>
      <c r="BF14" s="157" t="s">
        <v>66</v>
      </c>
      <c r="BG14" s="159">
        <v>60.9</v>
      </c>
      <c r="BH14" s="159">
        <v>56.72</v>
      </c>
      <c r="BI14" s="15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43">
        <f t="shared" si="9"/>
        <v>7.4399999999999995</v>
      </c>
      <c r="X15" s="104"/>
      <c r="Y15" s="104">
        <v>0.6</v>
      </c>
      <c r="Z15" s="104">
        <v>6.84</v>
      </c>
      <c r="AA15" s="104">
        <v>0</v>
      </c>
      <c r="AB15" s="43">
        <f t="shared" si="10"/>
        <v>0</v>
      </c>
      <c r="AC15" s="105"/>
      <c r="AD15" s="105"/>
      <c r="AE15" s="105"/>
      <c r="AF15" s="105"/>
      <c r="AG15" s="43">
        <f t="shared" si="1"/>
        <v>0</v>
      </c>
      <c r="AH15" s="106"/>
      <c r="AI15" s="106"/>
      <c r="AJ15" s="106"/>
      <c r="AK15" s="106"/>
      <c r="AL15" s="106"/>
      <c r="AM15" s="106"/>
      <c r="AN15" s="106"/>
      <c r="AO15" s="106"/>
      <c r="AP15" s="109">
        <v>826</v>
      </c>
      <c r="AQ15" s="32">
        <f t="shared" si="3"/>
        <v>0.37199999999999983</v>
      </c>
      <c r="AR15" s="31">
        <f t="shared" si="4"/>
        <v>0</v>
      </c>
      <c r="AS15" s="31">
        <f t="shared" si="5"/>
        <v>0</v>
      </c>
      <c r="AT15" s="10">
        <f>W15-'11-6'!W15</f>
        <v>1</v>
      </c>
      <c r="AU15" s="10">
        <f>AB15-'11-6'!AB15</f>
        <v>0</v>
      </c>
      <c r="AV15" s="10">
        <f>AG15-'11-6'!AG15</f>
        <v>0</v>
      </c>
      <c r="AY15" s="19"/>
      <c r="BF15" s="157" t="s">
        <v>67</v>
      </c>
      <c r="BG15" s="159">
        <v>76.52</v>
      </c>
      <c r="BH15" s="159">
        <v>71.44</v>
      </c>
      <c r="BI15" s="15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43">
        <f t="shared" si="9"/>
        <v>27.744999999999997</v>
      </c>
      <c r="X16" s="104">
        <v>0</v>
      </c>
      <c r="Y16" s="104">
        <v>4.165</v>
      </c>
      <c r="Z16" s="104">
        <v>21.58</v>
      </c>
      <c r="AA16" s="104">
        <v>2</v>
      </c>
      <c r="AB16" s="43">
        <f t="shared" si="10"/>
        <v>0</v>
      </c>
      <c r="AC16" s="105"/>
      <c r="AD16" s="105"/>
      <c r="AE16" s="105"/>
      <c r="AF16" s="105"/>
      <c r="AG16" s="43">
        <f t="shared" si="1"/>
        <v>13.83</v>
      </c>
      <c r="AH16" s="106"/>
      <c r="AI16" s="106"/>
      <c r="AJ16" s="106"/>
      <c r="AK16" s="106"/>
      <c r="AL16" s="106">
        <v>13.83</v>
      </c>
      <c r="AM16" s="106"/>
      <c r="AN16" s="106"/>
      <c r="AO16" s="106"/>
      <c r="AP16" s="109">
        <v>4575</v>
      </c>
      <c r="AQ16" s="32">
        <f t="shared" si="3"/>
        <v>0.4190581198646689</v>
      </c>
      <c r="AR16" s="31" t="str">
        <f t="shared" si="4"/>
        <v>-</v>
      </c>
      <c r="AS16" s="31">
        <f t="shared" si="5"/>
        <v>0.26228948566226673</v>
      </c>
      <c r="AT16" s="10">
        <f>W16-'11-6'!W16</f>
        <v>5.4099999999999966</v>
      </c>
      <c r="AU16" s="10">
        <f>AB16-'11-6'!AB16</f>
        <v>0</v>
      </c>
      <c r="AV16" s="10">
        <f>AG16-'11-6'!AG16</f>
        <v>2.25</v>
      </c>
      <c r="AY16" s="19"/>
      <c r="BF16" s="157" t="s">
        <v>68</v>
      </c>
      <c r="BG16" s="159">
        <v>50.58</v>
      </c>
      <c r="BH16" s="159">
        <v>47.89</v>
      </c>
      <c r="BI16" s="15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0.98</v>
      </c>
      <c r="X17" s="17">
        <v>0</v>
      </c>
      <c r="Y17" s="17">
        <v>0</v>
      </c>
      <c r="Z17" s="17">
        <v>0.3</v>
      </c>
      <c r="AA17" s="17">
        <v>0.68</v>
      </c>
      <c r="AB17" s="59">
        <f t="shared" si="10"/>
        <v>2.7</v>
      </c>
      <c r="AC17" s="12"/>
      <c r="AD17" s="12">
        <v>2.7</v>
      </c>
      <c r="AE17" s="12"/>
      <c r="AF17" s="12"/>
      <c r="AG17" s="59">
        <f t="shared" si="1"/>
        <v>0.45</v>
      </c>
      <c r="AH17" s="11">
        <v>0</v>
      </c>
      <c r="AI17" s="11">
        <v>0</v>
      </c>
      <c r="AJ17" s="11">
        <v>0</v>
      </c>
      <c r="AK17" s="11">
        <v>0</v>
      </c>
      <c r="AL17" s="11">
        <v>0.45</v>
      </c>
      <c r="AM17" s="11">
        <v>0</v>
      </c>
      <c r="AN17" s="11">
        <v>0</v>
      </c>
      <c r="AO17" s="11">
        <v>0</v>
      </c>
      <c r="AP17" s="108">
        <v>228</v>
      </c>
      <c r="AQ17" s="32">
        <f t="shared" si="3"/>
        <v>5.0133005934110901E-2</v>
      </c>
      <c r="AR17" s="31">
        <f t="shared" si="4"/>
        <v>0.15936725298075788</v>
      </c>
      <c r="AS17" s="31">
        <f t="shared" si="5"/>
        <v>6.5312046444121918E-2</v>
      </c>
      <c r="AT17" s="10">
        <f>W17-'11-6'!W17</f>
        <v>0</v>
      </c>
      <c r="AU17" s="10">
        <f>AB17-'11-6'!AB17</f>
        <v>0</v>
      </c>
      <c r="AV17" s="10">
        <f>AG17-'11-6'!AG17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59">
        <f t="shared" si="9"/>
        <v>1.3</v>
      </c>
      <c r="X18" s="11">
        <v>0</v>
      </c>
      <c r="Y18" s="11">
        <v>0.8</v>
      </c>
      <c r="Z18" s="11">
        <v>0.5</v>
      </c>
      <c r="AA18" s="11">
        <v>0</v>
      </c>
      <c r="AB18" s="68">
        <f t="shared" si="10"/>
        <v>0</v>
      </c>
      <c r="AC18" s="12"/>
      <c r="AD18" s="12"/>
      <c r="AE18" s="12"/>
      <c r="AF18" s="12"/>
      <c r="AG18" s="59">
        <f t="shared" si="1"/>
        <v>0</v>
      </c>
      <c r="AH18" s="11"/>
      <c r="AI18" s="11"/>
      <c r="AJ18" s="11"/>
      <c r="AK18" s="11"/>
      <c r="AL18" s="11"/>
      <c r="AM18" s="11"/>
      <c r="AN18" s="11"/>
      <c r="AO18" s="11"/>
      <c r="AP18" s="108">
        <v>160</v>
      </c>
      <c r="AQ18" s="32">
        <f t="shared" si="3"/>
        <v>7.9642222630643897E-2</v>
      </c>
      <c r="AR18" s="31">
        <f t="shared" si="4"/>
        <v>0</v>
      </c>
      <c r="AS18" s="31">
        <f t="shared" si="5"/>
        <v>0</v>
      </c>
      <c r="AT18" s="10">
        <f>W18-'11-6'!W18</f>
        <v>0</v>
      </c>
      <c r="AU18" s="10">
        <f>AB18-'11-6'!AB18</f>
        <v>0</v>
      </c>
      <c r="AV18" s="10">
        <f>AG18-'11-6'!AG18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59">
        <f t="shared" si="9"/>
        <v>1.103</v>
      </c>
      <c r="X19" s="11"/>
      <c r="Y19" s="11">
        <v>1.103</v>
      </c>
      <c r="Z19" s="11"/>
      <c r="AA19" s="11"/>
      <c r="AB19" s="59">
        <f t="shared" si="10"/>
        <v>0</v>
      </c>
      <c r="AC19" s="11"/>
      <c r="AD19" s="11"/>
      <c r="AE19" s="11"/>
      <c r="AF19" s="11"/>
      <c r="AG19" s="59">
        <f>SUM(AH19:AO19)</f>
        <v>2.1850000000000001</v>
      </c>
      <c r="AH19" s="11"/>
      <c r="AI19" s="11"/>
      <c r="AJ19" s="11"/>
      <c r="AK19" s="11"/>
      <c r="AL19" s="11"/>
      <c r="AM19" s="11"/>
      <c r="AN19" s="11">
        <v>2.1850000000000001</v>
      </c>
      <c r="AO19" s="11"/>
      <c r="AP19" s="108">
        <v>559</v>
      </c>
      <c r="AQ19" s="32">
        <f t="shared" si="3"/>
        <v>0.2620574958422428</v>
      </c>
      <c r="AR19" s="31">
        <f t="shared" si="4"/>
        <v>0</v>
      </c>
      <c r="AS19" s="31">
        <f t="shared" si="5"/>
        <v>0.29403848741757505</v>
      </c>
      <c r="AT19" s="10">
        <f>W19-'11-6'!W19</f>
        <v>0</v>
      </c>
      <c r="AU19" s="10">
        <f>AB19-'11-6'!AB19</f>
        <v>0</v>
      </c>
      <c r="AV19" s="10">
        <f>AG19-'11-6'!AG19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59">
        <f t="shared" si="9"/>
        <v>9.2899999999999991</v>
      </c>
      <c r="X20" s="11">
        <v>0</v>
      </c>
      <c r="Y20" s="11">
        <v>1.51</v>
      </c>
      <c r="Z20" s="11">
        <v>6.93</v>
      </c>
      <c r="AA20" s="11">
        <v>0.85000000000000009</v>
      </c>
      <c r="AB20" s="59">
        <v>0</v>
      </c>
      <c r="AC20" s="12"/>
      <c r="AD20" s="12"/>
      <c r="AE20" s="12"/>
      <c r="AF20" s="12"/>
      <c r="AG20" s="59">
        <f>SUM(AH20:AO20)</f>
        <v>0.7</v>
      </c>
      <c r="AH20" s="11">
        <v>0</v>
      </c>
      <c r="AI20" s="11">
        <v>0.08</v>
      </c>
      <c r="AJ20" s="11">
        <v>0</v>
      </c>
      <c r="AK20" s="11">
        <v>0</v>
      </c>
      <c r="AL20" s="11">
        <v>0.12</v>
      </c>
      <c r="AM20" s="11">
        <v>0.5</v>
      </c>
      <c r="AN20" s="11">
        <v>0</v>
      </c>
      <c r="AO20" s="11">
        <v>0</v>
      </c>
      <c r="AP20" s="108">
        <v>1538</v>
      </c>
      <c r="AQ20" s="32">
        <f t="shared" si="3"/>
        <v>0.25498161058352087</v>
      </c>
      <c r="AR20" s="31">
        <f t="shared" si="4"/>
        <v>0</v>
      </c>
      <c r="AS20" s="31">
        <f t="shared" si="5"/>
        <v>8.4745762711864403E-2</v>
      </c>
      <c r="AT20" s="10">
        <f>W20-'11-6'!W20</f>
        <v>0</v>
      </c>
      <c r="AU20" s="10">
        <f>AB20-'11-6'!AB20</f>
        <v>0</v>
      </c>
      <c r="AV20" s="10">
        <f>AG20-'11-6'!AG20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60">
        <f t="shared" si="9"/>
        <v>2.41</v>
      </c>
      <c r="X21" s="11"/>
      <c r="Y21" s="11">
        <v>0.13</v>
      </c>
      <c r="Z21" s="11">
        <v>1.9600000000000002</v>
      </c>
      <c r="AA21" s="11">
        <v>0.32</v>
      </c>
      <c r="AB21" s="59">
        <f t="shared" si="10"/>
        <v>0</v>
      </c>
      <c r="AC21" s="12"/>
      <c r="AD21" s="12"/>
      <c r="AE21" s="12"/>
      <c r="AF21" s="12"/>
      <c r="AG21" s="59">
        <f>SUM(AH21:AO21)</f>
        <v>0.19</v>
      </c>
      <c r="AH21" s="11"/>
      <c r="AI21" s="11"/>
      <c r="AJ21" s="11">
        <v>0.19</v>
      </c>
      <c r="AK21" s="11"/>
      <c r="AL21" s="11"/>
      <c r="AM21" s="11"/>
      <c r="AN21" s="11"/>
      <c r="AO21" s="11"/>
      <c r="AP21" s="108">
        <v>318</v>
      </c>
      <c r="AQ21" s="32">
        <f t="shared" si="3"/>
        <v>0.35467255334805003</v>
      </c>
      <c r="AR21" s="31" t="str">
        <f t="shared" si="4"/>
        <v>-</v>
      </c>
      <c r="AS21" s="31">
        <f t="shared" si="5"/>
        <v>0.1623931623931624</v>
      </c>
      <c r="AT21" s="10">
        <f>W21-'11-6'!W21</f>
        <v>0</v>
      </c>
      <c r="AU21" s="10">
        <f>AB21-'11-6'!AB21</f>
        <v>0</v>
      </c>
      <c r="AV21" s="10">
        <f>AG21-'11-6'!AG21</f>
        <v>0</v>
      </c>
      <c r="AY21" s="19"/>
    </row>
    <row r="22" spans="1:51" s="41" customFormat="1" ht="20.25" customHeight="1">
      <c r="A22" s="163"/>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149.00855999999999</v>
      </c>
      <c r="X22" s="34">
        <f>SUM(X9:X21)</f>
        <v>1.83</v>
      </c>
      <c r="Y22" s="34">
        <f>SUM(Y9:Y21)</f>
        <v>23.159000000000002</v>
      </c>
      <c r="Z22" s="34">
        <f>SUM(Z9:Z21)</f>
        <v>104.77249999999999</v>
      </c>
      <c r="AA22" s="34">
        <f t="shared" si="12"/>
        <v>19.247060000000005</v>
      </c>
      <c r="AB22" s="34">
        <f t="shared" si="12"/>
        <v>16.62</v>
      </c>
      <c r="AC22" s="34">
        <f t="shared" si="12"/>
        <v>0</v>
      </c>
      <c r="AD22" s="34">
        <f t="shared" si="12"/>
        <v>16.62</v>
      </c>
      <c r="AE22" s="34">
        <f t="shared" si="12"/>
        <v>0</v>
      </c>
      <c r="AF22" s="34">
        <f t="shared" si="12"/>
        <v>0</v>
      </c>
      <c r="AG22" s="34">
        <f>SUM(AG9:AG21)</f>
        <v>56.366</v>
      </c>
      <c r="AH22" s="34">
        <f t="shared" si="12"/>
        <v>0.375</v>
      </c>
      <c r="AI22" s="34">
        <f t="shared" si="12"/>
        <v>1.5</v>
      </c>
      <c r="AJ22" s="34">
        <f t="shared" si="12"/>
        <v>0.26</v>
      </c>
      <c r="AK22" s="34">
        <f t="shared" si="12"/>
        <v>1.2</v>
      </c>
      <c r="AL22" s="34">
        <f t="shared" si="12"/>
        <v>21.132000000000001</v>
      </c>
      <c r="AM22" s="34">
        <f t="shared" si="12"/>
        <v>12.96</v>
      </c>
      <c r="AN22" s="34">
        <f t="shared" si="12"/>
        <v>5.9149999999999991</v>
      </c>
      <c r="AO22" s="34">
        <f t="shared" si="12"/>
        <v>13.023999999999999</v>
      </c>
      <c r="AP22" s="138">
        <f t="shared" si="12"/>
        <v>23247</v>
      </c>
      <c r="AQ22" s="39">
        <f>$W22/C22</f>
        <v>0.34468841758793828</v>
      </c>
      <c r="AR22" s="39">
        <f t="shared" si="4"/>
        <v>0.15540407865578276</v>
      </c>
      <c r="AS22" s="39">
        <f t="shared" si="5"/>
        <v>0.32437316207148575</v>
      </c>
      <c r="AT22" s="38">
        <f t="shared" ref="AT22:AV22" si="13">SUM(AT9:AT21)</f>
        <v>13.324499999999999</v>
      </c>
      <c r="AU22" s="38">
        <f t="shared" si="13"/>
        <v>2.5</v>
      </c>
      <c r="AV22" s="38">
        <f t="shared" si="13"/>
        <v>3.9699999999999989</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t="s">
        <v>84</v>
      </c>
      <c r="B24" s="78"/>
      <c r="C24" s="1"/>
      <c r="D24" s="1"/>
      <c r="E24" s="1"/>
      <c r="F24" s="1"/>
      <c r="G24" s="1"/>
      <c r="H24" s="1"/>
      <c r="I24" s="1"/>
      <c r="J24" s="1"/>
      <c r="K24" s="1"/>
      <c r="L24" s="1"/>
      <c r="M24" s="1"/>
      <c r="N24" s="1"/>
      <c r="O24" s="1"/>
      <c r="P24" s="1"/>
      <c r="Q24" s="1"/>
      <c r="R24" s="1"/>
      <c r="S24" s="1"/>
      <c r="T24" s="1"/>
      <c r="U24" s="1"/>
      <c r="V24" s="1"/>
      <c r="AP24" s="67">
        <f>+AP22/V22</f>
        <v>0.37345178235794951</v>
      </c>
    </row>
    <row r="25" spans="1:51" ht="15.4">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row>
    <row r="26" spans="1:51" ht="15.4">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63"/>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row r="46" spans="1:51" ht="15" customHeight="1">
      <c r="AP46" s="27">
        <v>34.5</v>
      </c>
      <c r="AQ46" s="5">
        <v>32.4</v>
      </c>
      <c r="AR46" s="168">
        <f>+AP46-AP47</f>
        <v>8.5</v>
      </c>
      <c r="AS46" s="168">
        <f>+AQ46-AQ47</f>
        <v>10.399999999999999</v>
      </c>
    </row>
    <row r="47" spans="1:51" ht="15" customHeight="1">
      <c r="AP47" s="27">
        <v>26</v>
      </c>
      <c r="AQ47" s="5">
        <v>22</v>
      </c>
    </row>
  </sheetData>
  <mergeCells count="36">
    <mergeCell ref="B1:V1"/>
    <mergeCell ref="B2:V2"/>
    <mergeCell ref="A3:AV3"/>
    <mergeCell ref="A4:AS4"/>
    <mergeCell ref="A5:A7"/>
    <mergeCell ref="B5:B7"/>
    <mergeCell ref="C5:V5"/>
    <mergeCell ref="W5:AP5"/>
    <mergeCell ref="AQ5:AS5"/>
    <mergeCell ref="AT5:AV5"/>
    <mergeCell ref="AZ5:BC5"/>
    <mergeCell ref="BF5:BI5"/>
    <mergeCell ref="C6:C7"/>
    <mergeCell ref="D6:G6"/>
    <mergeCell ref="H6:H7"/>
    <mergeCell ref="I6:L6"/>
    <mergeCell ref="M6:M7"/>
    <mergeCell ref="N6:Q6"/>
    <mergeCell ref="R6:U6"/>
    <mergeCell ref="V6:V7"/>
    <mergeCell ref="AU6:AU7"/>
    <mergeCell ref="AV6:AV7"/>
    <mergeCell ref="AT6:AT7"/>
    <mergeCell ref="A25:AS25"/>
    <mergeCell ref="A26:AS26"/>
    <mergeCell ref="AL6:AO6"/>
    <mergeCell ref="AP6:AP7"/>
    <mergeCell ref="AQ6:AQ7"/>
    <mergeCell ref="AR6:AR7"/>
    <mergeCell ref="AS6:AS7"/>
    <mergeCell ref="W6:W7"/>
    <mergeCell ref="X6:AA6"/>
    <mergeCell ref="AB6:AB7"/>
    <mergeCell ref="AC6:AF6"/>
    <mergeCell ref="AG6:AG7"/>
    <mergeCell ref="AH6:AK6"/>
  </mergeCells>
  <printOptions horizontalCentered="1"/>
  <pageMargins left="0" right="0" top="0.35433070866141736" bottom="0.15748031496062992" header="0.31496062992125984" footer="0.11811023622047245"/>
  <pageSetup paperSize="9" scale="72" orientation="landscape" r:id="rId1"/>
  <colBreaks count="1" manualBreakCount="1">
    <brk id="2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6"/>
  <sheetViews>
    <sheetView topLeftCell="A3" zoomScale="70" zoomScaleNormal="70" zoomScaleSheetLayoutView="70" workbookViewId="0">
      <pane xSplit="22" ySplit="6" topLeftCell="W9" activePane="bottomRight" state="frozen"/>
      <selection activeCell="A3" sqref="A3"/>
      <selection pane="topRight" activeCell="W3" sqref="W3"/>
      <selection pane="bottomLeft" activeCell="A9" sqref="A9"/>
      <selection pane="bottomRight" activeCell="W17" sqref="W17"/>
    </sheetView>
  </sheetViews>
  <sheetFormatPr defaultRowHeight="15" customHeight="1"/>
  <cols>
    <col min="1" max="1" width="4.86328125" style="5" customWidth="1"/>
    <col min="2" max="2" width="17.2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1.265625" style="5" customWidth="1"/>
    <col min="23" max="23" width="8.73046875" style="5" customWidth="1"/>
    <col min="24" max="25" width="7.73046875" style="5" customWidth="1"/>
    <col min="26" max="26" width="9" style="5" customWidth="1"/>
    <col min="27" max="27" width="7.73046875" style="5" customWidth="1"/>
    <col min="28" max="28" width="7.8632812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customWidth="1"/>
    <col min="50" max="51" width="9.1328125" style="5" customWidth="1"/>
    <col min="52" max="52" width="12" style="5" customWidth="1"/>
    <col min="53" max="53" width="11.1328125" style="5" customWidth="1"/>
    <col min="54" max="54" width="12.59765625" style="5" customWidth="1"/>
    <col min="55" max="55" width="7.73046875" style="5" customWidth="1"/>
    <col min="56" max="57" width="9.1328125" style="5" customWidth="1"/>
    <col min="58" max="58" width="28.1328125" style="5" customWidth="1"/>
    <col min="59" max="59" width="11.1328125" style="5" customWidth="1"/>
    <col min="60" max="60" width="12.59765625" style="5" customWidth="1"/>
    <col min="61" max="61" width="7.3984375" style="5" customWidth="1"/>
    <col min="62" max="76" width="9.1328125" style="5"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15.4">
      <c r="A3" s="173" t="s">
        <v>86</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65"/>
      <c r="AU4" s="165"/>
      <c r="AV4" s="165"/>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94" t="s">
        <v>5</v>
      </c>
      <c r="X5" s="195"/>
      <c r="Y5" s="195"/>
      <c r="Z5" s="195"/>
      <c r="AA5" s="195"/>
      <c r="AB5" s="195"/>
      <c r="AC5" s="195"/>
      <c r="AD5" s="195"/>
      <c r="AE5" s="195"/>
      <c r="AF5" s="195"/>
      <c r="AG5" s="195"/>
      <c r="AH5" s="195"/>
      <c r="AI5" s="195"/>
      <c r="AJ5" s="195"/>
      <c r="AK5" s="195"/>
      <c r="AL5" s="195"/>
      <c r="AM5" s="195"/>
      <c r="AN5" s="195"/>
      <c r="AO5" s="195"/>
      <c r="AP5" s="195"/>
      <c r="AQ5" s="176" t="s">
        <v>6</v>
      </c>
      <c r="AR5" s="176"/>
      <c r="AS5" s="176"/>
      <c r="AT5" s="176" t="s">
        <v>7</v>
      </c>
      <c r="AU5" s="176"/>
      <c r="AV5" s="176"/>
      <c r="AW5" s="5" t="s">
        <v>44</v>
      </c>
      <c r="AZ5" s="196" t="s">
        <v>54</v>
      </c>
      <c r="BA5" s="196"/>
      <c r="BB5" s="196"/>
      <c r="BC5" s="196"/>
      <c r="BF5" s="197" t="s">
        <v>62</v>
      </c>
      <c r="BG5" s="198"/>
      <c r="BH5" s="198"/>
      <c r="BI5" s="199"/>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153" t="s">
        <v>55</v>
      </c>
      <c r="BA6" s="154" t="s">
        <v>56</v>
      </c>
      <c r="BB6" s="154" t="s">
        <v>57</v>
      </c>
      <c r="BC6" s="154" t="s">
        <v>58</v>
      </c>
      <c r="BF6" s="153" t="s">
        <v>63</v>
      </c>
      <c r="BG6" s="154" t="s">
        <v>56</v>
      </c>
      <c r="BH6" s="154" t="s">
        <v>57</v>
      </c>
      <c r="BI6" s="154" t="s">
        <v>58</v>
      </c>
    </row>
    <row r="7" spans="1:61" ht="111.75" customHeight="1">
      <c r="A7" s="175"/>
      <c r="B7" s="176"/>
      <c r="C7" s="176"/>
      <c r="D7" s="167" t="s">
        <v>19</v>
      </c>
      <c r="E7" s="7" t="s">
        <v>20</v>
      </c>
      <c r="F7" s="167" t="s">
        <v>21</v>
      </c>
      <c r="G7" s="167" t="s">
        <v>22</v>
      </c>
      <c r="H7" s="176"/>
      <c r="I7" s="167" t="s">
        <v>19</v>
      </c>
      <c r="J7" s="167" t="s">
        <v>20</v>
      </c>
      <c r="K7" s="167" t="s">
        <v>21</v>
      </c>
      <c r="L7" s="167" t="s">
        <v>22</v>
      </c>
      <c r="M7" s="176"/>
      <c r="N7" s="167" t="s">
        <v>23</v>
      </c>
      <c r="O7" s="167" t="s">
        <v>24</v>
      </c>
      <c r="P7" s="167" t="s">
        <v>25</v>
      </c>
      <c r="Q7" s="167" t="s">
        <v>26</v>
      </c>
      <c r="R7" s="167" t="s">
        <v>23</v>
      </c>
      <c r="S7" s="167" t="s">
        <v>24</v>
      </c>
      <c r="T7" s="167" t="s">
        <v>25</v>
      </c>
      <c r="U7" s="167" t="s">
        <v>26</v>
      </c>
      <c r="V7" s="176"/>
      <c r="W7" s="176"/>
      <c r="X7" s="167" t="s">
        <v>19</v>
      </c>
      <c r="Y7" s="167" t="s">
        <v>20</v>
      </c>
      <c r="Z7" s="167" t="s">
        <v>21</v>
      </c>
      <c r="AA7" s="167" t="s">
        <v>22</v>
      </c>
      <c r="AB7" s="176"/>
      <c r="AC7" s="167" t="s">
        <v>19</v>
      </c>
      <c r="AD7" s="167" t="s">
        <v>20</v>
      </c>
      <c r="AE7" s="167" t="s">
        <v>21</v>
      </c>
      <c r="AF7" s="167" t="s">
        <v>22</v>
      </c>
      <c r="AG7" s="176"/>
      <c r="AH7" s="167" t="s">
        <v>23</v>
      </c>
      <c r="AI7" s="167" t="s">
        <v>24</v>
      </c>
      <c r="AJ7" s="167" t="s">
        <v>25</v>
      </c>
      <c r="AK7" s="167" t="s">
        <v>26</v>
      </c>
      <c r="AL7" s="167" t="s">
        <v>23</v>
      </c>
      <c r="AM7" s="167" t="s">
        <v>24</v>
      </c>
      <c r="AN7" s="167" t="s">
        <v>25</v>
      </c>
      <c r="AO7" s="167" t="s">
        <v>26</v>
      </c>
      <c r="AP7" s="188"/>
      <c r="AQ7" s="185"/>
      <c r="AR7" s="187"/>
      <c r="AS7" s="185"/>
      <c r="AT7" s="185"/>
      <c r="AU7" s="187"/>
      <c r="AV7" s="185"/>
      <c r="AZ7" s="153" t="s">
        <v>59</v>
      </c>
      <c r="BA7" s="155">
        <f>ROUNDUP(5*0.18*1000*309/1000*1.025,2)</f>
        <v>285.06</v>
      </c>
      <c r="BB7" s="154">
        <f>ROUND(5*0.18*1000*284/1000*1.025,2)</f>
        <v>261.99</v>
      </c>
      <c r="BC7" s="154">
        <f>+BB7-BA7</f>
        <v>-23.069999999999993</v>
      </c>
      <c r="BF7" s="156" t="s">
        <v>64</v>
      </c>
      <c r="BG7" s="155"/>
      <c r="BH7" s="154"/>
      <c r="BI7" s="154"/>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153" t="s">
        <v>60</v>
      </c>
      <c r="BA8" s="154">
        <f>ROUND(3.5*0.16*1000*309/1000*1.025,2)</f>
        <v>177.37</v>
      </c>
      <c r="BB8" s="154">
        <f>ROUND(3.5*0.16*1000*284/1000*1.025,2)</f>
        <v>163.02000000000001</v>
      </c>
      <c r="BC8" s="154">
        <f t="shared" ref="BC8:BC9" si="0">+BB8-BA8</f>
        <v>-14.349999999999994</v>
      </c>
      <c r="BF8" s="157" t="s">
        <v>65</v>
      </c>
      <c r="BG8" s="158">
        <v>85.72</v>
      </c>
      <c r="BH8" s="158">
        <v>79.66</v>
      </c>
      <c r="BI8" s="15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136">
        <f>SUM(X9:AA9)</f>
        <v>17.036999999999999</v>
      </c>
      <c r="X9" s="130">
        <v>0.33</v>
      </c>
      <c r="Y9" s="130">
        <v>2.76</v>
      </c>
      <c r="Z9" s="130">
        <v>12.626999999999999</v>
      </c>
      <c r="AA9" s="130">
        <v>1.3199999999999998</v>
      </c>
      <c r="AB9" s="136">
        <f>SUM(AC9:AF9)</f>
        <v>0</v>
      </c>
      <c r="AC9" s="129"/>
      <c r="AD9" s="129"/>
      <c r="AE9" s="129"/>
      <c r="AF9" s="129"/>
      <c r="AG9" s="136">
        <f t="shared" ref="AG9:AG18" si="1">SUM(AH9:AO9)</f>
        <v>20.554000000000002</v>
      </c>
      <c r="AH9" s="130">
        <v>0</v>
      </c>
      <c r="AI9" s="130">
        <v>0</v>
      </c>
      <c r="AJ9" s="130">
        <v>0</v>
      </c>
      <c r="AK9" s="130">
        <v>0</v>
      </c>
      <c r="AL9" s="130">
        <v>0.01</v>
      </c>
      <c r="AM9" s="130">
        <v>8.56</v>
      </c>
      <c r="AN9" s="130">
        <v>0</v>
      </c>
      <c r="AO9" s="130">
        <v>11.984</v>
      </c>
      <c r="AP9" s="131">
        <v>3878</v>
      </c>
      <c r="AQ9" s="32">
        <f>$W9/C9</f>
        <v>0.40464088922667674</v>
      </c>
      <c r="AR9" s="31">
        <f>IF(H9=0,"-",AB9/H9)</f>
        <v>0</v>
      </c>
      <c r="AS9" s="31">
        <f>AG9/M9</f>
        <v>0.66039069528338268</v>
      </c>
      <c r="AT9" s="10">
        <f>W9-'18-6'!W9</f>
        <v>2.6589999999999989</v>
      </c>
      <c r="AU9" s="10">
        <f>AB9-'18-6'!AB9</f>
        <v>0</v>
      </c>
      <c r="AV9" s="10">
        <f>AG9-'18-6'!AG9</f>
        <v>1.9700000000000024</v>
      </c>
      <c r="AY9" s="19"/>
      <c r="AZ9" s="153" t="s">
        <v>61</v>
      </c>
      <c r="BA9" s="154">
        <f>ROUND(3*0.14*1000*266/1000*1.025,2)</f>
        <v>114.51</v>
      </c>
      <c r="BB9" s="154">
        <f>ROUND(3*0.14*1000*244/1000*1.025,2)</f>
        <v>105.04</v>
      </c>
      <c r="BC9" s="154">
        <f t="shared" si="0"/>
        <v>-9.4699999999999989</v>
      </c>
      <c r="BF9" s="157" t="s">
        <v>66</v>
      </c>
      <c r="BG9" s="158">
        <v>71.650000000000006</v>
      </c>
      <c r="BH9" s="158">
        <v>66.73</v>
      </c>
      <c r="BI9" s="15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43">
        <f>SUM(X10:AA10)</f>
        <v>28.775000000000002</v>
      </c>
      <c r="X10" s="123">
        <v>0</v>
      </c>
      <c r="Y10" s="123">
        <v>4.07</v>
      </c>
      <c r="Z10" s="123">
        <v>19.455000000000002</v>
      </c>
      <c r="AA10" s="123">
        <v>5.2499999999999991</v>
      </c>
      <c r="AB10" s="161">
        <f>SUM(AC10:AF10)</f>
        <v>0</v>
      </c>
      <c r="AC10" s="106"/>
      <c r="AD10" s="106"/>
      <c r="AE10" s="106"/>
      <c r="AF10" s="106"/>
      <c r="AG10" s="43">
        <f t="shared" si="1"/>
        <v>7.25</v>
      </c>
      <c r="AH10" s="106">
        <v>0</v>
      </c>
      <c r="AI10" s="106">
        <v>1.2</v>
      </c>
      <c r="AJ10" s="106">
        <v>0</v>
      </c>
      <c r="AK10" s="106">
        <v>0</v>
      </c>
      <c r="AL10" s="106">
        <v>0.65</v>
      </c>
      <c r="AM10" s="106">
        <v>5.3999999999999995</v>
      </c>
      <c r="AN10" s="106">
        <v>0</v>
      </c>
      <c r="AO10" s="106">
        <v>0</v>
      </c>
      <c r="AP10" s="109">
        <v>2665</v>
      </c>
      <c r="AQ10" s="32">
        <f t="shared" ref="AQ10:AQ21" si="3">$W10/C10</f>
        <v>0.44577156047156513</v>
      </c>
      <c r="AR10" s="31">
        <f t="shared" ref="AR10:AR22" si="4">IF(H10=0,"-",AB10/H10)</f>
        <v>0</v>
      </c>
      <c r="AS10" s="31">
        <f t="shared" ref="AS10:AS22" si="5">AG10/M10</f>
        <v>0.39697749548266986</v>
      </c>
      <c r="AT10" s="10">
        <f>W10-'18-6'!W10</f>
        <v>5.2100000000000009</v>
      </c>
      <c r="AU10" s="10">
        <f>AB10-'18-6'!AB10</f>
        <v>0</v>
      </c>
      <c r="AV10" s="10">
        <f>AG10-'18-6'!AG10</f>
        <v>1</v>
      </c>
      <c r="AY10" s="19"/>
      <c r="BF10" s="157" t="s">
        <v>67</v>
      </c>
      <c r="BG10" s="159">
        <v>87</v>
      </c>
      <c r="BH10" s="159">
        <v>81.34</v>
      </c>
      <c r="BI10" s="158">
        <f t="shared" si="2"/>
        <v>-5.6599999999999966</v>
      </c>
    </row>
    <row r="11" spans="1:61" ht="27" customHeight="1">
      <c r="A11" s="28">
        <v>3</v>
      </c>
      <c r="B11" s="29" t="s">
        <v>80</v>
      </c>
      <c r="C11" s="30">
        <f t="shared" ref="C11:C21" si="6">SUM(D11:G11)</f>
        <v>12.357000000000001</v>
      </c>
      <c r="D11" s="14">
        <v>0</v>
      </c>
      <c r="E11" s="14">
        <v>2.8639999999999999</v>
      </c>
      <c r="F11" s="14">
        <v>6.6509999999999998</v>
      </c>
      <c r="G11" s="14">
        <v>2.8420000000000001</v>
      </c>
      <c r="H11" s="30">
        <f t="shared" ref="H11:H20"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136">
        <f t="shared" ref="W11:W21" si="9">SUM(X11:AA11)</f>
        <v>5.5609999999999999</v>
      </c>
      <c r="X11" s="130">
        <v>0</v>
      </c>
      <c r="Y11" s="130">
        <v>1.595</v>
      </c>
      <c r="Z11" s="130">
        <v>3.7829999999999999</v>
      </c>
      <c r="AA11" s="130">
        <v>0.183</v>
      </c>
      <c r="AB11" s="136">
        <f t="shared" ref="AB11:AB21" si="10">SUM(AC11:AF11)</f>
        <v>3</v>
      </c>
      <c r="AC11" s="130">
        <v>0</v>
      </c>
      <c r="AD11" s="130">
        <v>3</v>
      </c>
      <c r="AE11" s="130">
        <v>0</v>
      </c>
      <c r="AF11" s="130">
        <v>0</v>
      </c>
      <c r="AG11" s="136">
        <f t="shared" si="1"/>
        <v>2.3250000000000002</v>
      </c>
      <c r="AH11" s="130"/>
      <c r="AI11" s="130"/>
      <c r="AJ11" s="130"/>
      <c r="AK11" s="130"/>
      <c r="AL11" s="130">
        <v>2.3250000000000002</v>
      </c>
      <c r="AM11" s="130"/>
      <c r="AN11" s="130"/>
      <c r="AO11" s="130"/>
      <c r="AP11" s="131">
        <v>1298</v>
      </c>
      <c r="AQ11" s="32">
        <f t="shared" si="3"/>
        <v>0.45002832402686732</v>
      </c>
      <c r="AR11" s="31">
        <f t="shared" si="4"/>
        <v>0.25025025025025027</v>
      </c>
      <c r="AS11" s="31">
        <f t="shared" si="5"/>
        <v>0.46076099881093935</v>
      </c>
      <c r="AT11" s="10">
        <f>W11-'18-6'!W11</f>
        <v>0.39499999999999957</v>
      </c>
      <c r="AU11" s="10">
        <f>AB11-'18-6'!AB11</f>
        <v>-4.67</v>
      </c>
      <c r="AV11" s="10">
        <f>AG11-'18-6'!AG11</f>
        <v>8.8999999999999968E-2</v>
      </c>
      <c r="AY11" s="19"/>
      <c r="BF11" s="157" t="s">
        <v>68</v>
      </c>
      <c r="BG11" s="159">
        <v>58.26</v>
      </c>
      <c r="BH11" s="159">
        <v>55.2</v>
      </c>
      <c r="BI11" s="15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43">
        <f t="shared" si="9"/>
        <v>27.841000000000001</v>
      </c>
      <c r="X12" s="106">
        <v>0.2</v>
      </c>
      <c r="Y12" s="106">
        <v>3.1909999999999994</v>
      </c>
      <c r="Z12" s="106">
        <v>16.272000000000002</v>
      </c>
      <c r="AA12" s="106">
        <v>8.177999999999999</v>
      </c>
      <c r="AB12" s="43">
        <f t="shared" si="10"/>
        <v>3.25</v>
      </c>
      <c r="AC12" s="106">
        <v>0</v>
      </c>
      <c r="AD12" s="106">
        <v>3.25</v>
      </c>
      <c r="AE12" s="106">
        <v>0</v>
      </c>
      <c r="AF12" s="106">
        <v>0</v>
      </c>
      <c r="AG12" s="43">
        <f t="shared" si="1"/>
        <v>1.4450000000000001</v>
      </c>
      <c r="AH12" s="106">
        <v>0.22499999999999998</v>
      </c>
      <c r="AI12" s="106">
        <v>0.28000000000000003</v>
      </c>
      <c r="AJ12" s="106">
        <v>0</v>
      </c>
      <c r="AK12" s="106">
        <v>0</v>
      </c>
      <c r="AL12" s="106">
        <v>0.09</v>
      </c>
      <c r="AM12" s="106">
        <v>0.38</v>
      </c>
      <c r="AN12" s="106">
        <v>0.27</v>
      </c>
      <c r="AO12" s="106">
        <v>0.2</v>
      </c>
      <c r="AP12" s="131">
        <v>3730</v>
      </c>
      <c r="AQ12" s="32">
        <f t="shared" si="3"/>
        <v>0.30190321701478307</v>
      </c>
      <c r="AR12" s="31">
        <f t="shared" si="4"/>
        <v>9.6071418014129911E-2</v>
      </c>
      <c r="AS12" s="31">
        <f t="shared" si="5"/>
        <v>8.5200471698113206E-2</v>
      </c>
      <c r="AT12" s="10">
        <f>W12-'18-6'!W12</f>
        <v>1.0749999999999993</v>
      </c>
      <c r="AU12" s="10">
        <f>AB12-'18-6'!AB12</f>
        <v>0</v>
      </c>
      <c r="AV12" s="10">
        <f>AG12-'18-6'!AG12</f>
        <v>0.30000000000000004</v>
      </c>
      <c r="AY12" s="19"/>
      <c r="BF12" s="156" t="s">
        <v>69</v>
      </c>
      <c r="BG12" s="160"/>
      <c r="BH12" s="160"/>
      <c r="BI12" s="160"/>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136">
        <f t="shared" si="9"/>
        <v>24.925999999999998</v>
      </c>
      <c r="X13" s="130">
        <v>1.35</v>
      </c>
      <c r="Y13" s="130">
        <v>4.1270000000000007</v>
      </c>
      <c r="Z13" s="130">
        <v>18.888999999999999</v>
      </c>
      <c r="AA13" s="130">
        <v>0.56000000000000005</v>
      </c>
      <c r="AB13" s="136">
        <f t="shared" si="10"/>
        <v>3</v>
      </c>
      <c r="AC13" s="129"/>
      <c r="AD13" s="129">
        <v>3</v>
      </c>
      <c r="AE13" s="129"/>
      <c r="AF13" s="129"/>
      <c r="AG13" s="136">
        <f t="shared" si="1"/>
        <v>10.106</v>
      </c>
      <c r="AH13" s="130">
        <v>0.3</v>
      </c>
      <c r="AI13" s="130">
        <v>0</v>
      </c>
      <c r="AJ13" s="130">
        <v>7.0000000000000007E-2</v>
      </c>
      <c r="AK13" s="130">
        <v>1.2</v>
      </c>
      <c r="AL13" s="130">
        <v>3.8360000000000003</v>
      </c>
      <c r="AM13" s="130">
        <v>0</v>
      </c>
      <c r="AN13" s="130">
        <v>3.4599999999999995</v>
      </c>
      <c r="AO13" s="130">
        <v>1.24</v>
      </c>
      <c r="AP13" s="131">
        <v>3922</v>
      </c>
      <c r="AQ13" s="32">
        <f t="shared" si="3"/>
        <v>0.63795045045045051</v>
      </c>
      <c r="AR13" s="31">
        <f t="shared" si="4"/>
        <v>0.29999999999999993</v>
      </c>
      <c r="AS13" s="31">
        <f t="shared" si="5"/>
        <v>0.71648351648351649</v>
      </c>
      <c r="AT13" s="10">
        <f>W13-'18-6'!W13</f>
        <v>7.0000000000000284E-2</v>
      </c>
      <c r="AU13" s="10">
        <f>AB13-'18-6'!AB13</f>
        <v>0</v>
      </c>
      <c r="AV13" s="10">
        <f>AG13-'18-6'!AG13</f>
        <v>0</v>
      </c>
      <c r="AY13" s="19"/>
      <c r="BF13" s="157" t="s">
        <v>65</v>
      </c>
      <c r="BG13" s="159">
        <v>72.16</v>
      </c>
      <c r="BH13" s="159">
        <v>67.06</v>
      </c>
      <c r="BI13" s="158">
        <f>+BH13-BG13</f>
        <v>-5.0999999999999943</v>
      </c>
    </row>
    <row r="14" spans="1:61" ht="27" customHeight="1">
      <c r="A14" s="28">
        <v>6</v>
      </c>
      <c r="B14" s="29" t="s">
        <v>32</v>
      </c>
      <c r="C14" s="30">
        <f t="shared" si="6"/>
        <v>12.48</v>
      </c>
      <c r="D14" s="13">
        <v>0</v>
      </c>
      <c r="E14" s="13">
        <v>1.5690000000000002</v>
      </c>
      <c r="F14" s="13">
        <v>3.7170000000000005</v>
      </c>
      <c r="G14" s="13">
        <v>7.194</v>
      </c>
      <c r="H14" s="30"/>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136">
        <f t="shared" si="9"/>
        <v>8.09999</v>
      </c>
      <c r="X14" s="128">
        <v>0</v>
      </c>
      <c r="Y14" s="128">
        <v>0.33099999999999996</v>
      </c>
      <c r="Z14" s="128">
        <v>2.6909999999999998</v>
      </c>
      <c r="AA14" s="128">
        <v>5.0779899999999998</v>
      </c>
      <c r="AB14" s="136">
        <f t="shared" si="10"/>
        <v>0</v>
      </c>
      <c r="AC14" s="129"/>
      <c r="AD14" s="129"/>
      <c r="AE14" s="129"/>
      <c r="AF14" s="129"/>
      <c r="AG14" s="136">
        <f t="shared" si="1"/>
        <v>0.69</v>
      </c>
      <c r="AH14" s="130"/>
      <c r="AI14" s="130"/>
      <c r="AJ14" s="130"/>
      <c r="AK14" s="130"/>
      <c r="AL14" s="130"/>
      <c r="AM14" s="130">
        <v>0.69</v>
      </c>
      <c r="AN14" s="130"/>
      <c r="AO14" s="130"/>
      <c r="AP14" s="131">
        <v>780</v>
      </c>
      <c r="AQ14" s="32">
        <f t="shared" si="3"/>
        <v>0.64903766025641019</v>
      </c>
      <c r="AR14" s="31" t="str">
        <f t="shared" si="4"/>
        <v>-</v>
      </c>
      <c r="AS14" s="31">
        <f t="shared" si="5"/>
        <v>0.31753336401288529</v>
      </c>
      <c r="AT14" s="10">
        <f>W14-'18-6'!W14</f>
        <v>4.0904299999999996</v>
      </c>
      <c r="AU14" s="10">
        <f>AB14-'18-6'!AB14</f>
        <v>0</v>
      </c>
      <c r="AV14" s="10">
        <f>AG14-'18-6'!AG14</f>
        <v>0</v>
      </c>
      <c r="AY14" s="19"/>
      <c r="BF14" s="157" t="s">
        <v>66</v>
      </c>
      <c r="BG14" s="159">
        <v>60.9</v>
      </c>
      <c r="BH14" s="159">
        <v>56.72</v>
      </c>
      <c r="BI14" s="15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136">
        <f t="shared" si="9"/>
        <v>9.24</v>
      </c>
      <c r="X15" s="128">
        <v>0.8</v>
      </c>
      <c r="Y15" s="128">
        <v>8.44</v>
      </c>
      <c r="Z15" s="128">
        <v>0</v>
      </c>
      <c r="AA15" s="128">
        <v>0</v>
      </c>
      <c r="AB15" s="136">
        <f t="shared" si="10"/>
        <v>0</v>
      </c>
      <c r="AC15" s="129"/>
      <c r="AD15" s="129"/>
      <c r="AE15" s="129"/>
      <c r="AF15" s="129"/>
      <c r="AG15" s="136">
        <f t="shared" si="1"/>
        <v>0</v>
      </c>
      <c r="AH15" s="130"/>
      <c r="AI15" s="130"/>
      <c r="AJ15" s="130"/>
      <c r="AK15" s="130"/>
      <c r="AL15" s="130"/>
      <c r="AM15" s="130"/>
      <c r="AN15" s="130"/>
      <c r="AO15" s="130"/>
      <c r="AP15" s="131">
        <v>1028</v>
      </c>
      <c r="AQ15" s="32">
        <f t="shared" si="3"/>
        <v>0.46199999999999986</v>
      </c>
      <c r="AR15" s="31">
        <f t="shared" si="4"/>
        <v>0</v>
      </c>
      <c r="AS15" s="31">
        <f t="shared" si="5"/>
        <v>0</v>
      </c>
      <c r="AT15" s="10">
        <f>W15-'18-6'!W15</f>
        <v>1.8000000000000007</v>
      </c>
      <c r="AU15" s="10">
        <f>AB15-'18-6'!AB15</f>
        <v>0</v>
      </c>
      <c r="AV15" s="10">
        <f>AG15-'18-6'!AG15</f>
        <v>0</v>
      </c>
      <c r="AY15" s="19"/>
      <c r="BF15" s="157" t="s">
        <v>67</v>
      </c>
      <c r="BG15" s="159">
        <v>76.52</v>
      </c>
      <c r="BH15" s="159">
        <v>71.44</v>
      </c>
      <c r="BI15" s="158">
        <f t="shared" si="11"/>
        <v>-5.0799999999999983</v>
      </c>
    </row>
    <row r="16" spans="1:61" ht="27" customHeight="1">
      <c r="A16" s="28">
        <v>8</v>
      </c>
      <c r="B16" s="29" t="s">
        <v>34</v>
      </c>
      <c r="C16" s="30">
        <f t="shared" si="6"/>
        <v>66.207999999999998</v>
      </c>
      <c r="D16" s="13">
        <v>0.2</v>
      </c>
      <c r="E16" s="13">
        <v>19.628999999999998</v>
      </c>
      <c r="F16" s="13">
        <v>40.52000000000001</v>
      </c>
      <c r="G16" s="13">
        <v>5.859</v>
      </c>
      <c r="H16" s="30"/>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136">
        <f t="shared" si="9"/>
        <v>32.714999999999996</v>
      </c>
      <c r="X16" s="128">
        <v>0</v>
      </c>
      <c r="Y16" s="128">
        <v>3.8650000000000002</v>
      </c>
      <c r="Z16" s="128">
        <v>26.849999999999998</v>
      </c>
      <c r="AA16" s="128">
        <v>2</v>
      </c>
      <c r="AB16" s="136">
        <f t="shared" si="10"/>
        <v>0</v>
      </c>
      <c r="AC16" s="129"/>
      <c r="AD16" s="129"/>
      <c r="AE16" s="129"/>
      <c r="AF16" s="129"/>
      <c r="AG16" s="136">
        <f t="shared" si="1"/>
        <v>16.88</v>
      </c>
      <c r="AH16" s="130"/>
      <c r="AI16" s="130"/>
      <c r="AJ16" s="130"/>
      <c r="AK16" s="130"/>
      <c r="AL16" s="130">
        <v>16.88</v>
      </c>
      <c r="AM16" s="130"/>
      <c r="AN16" s="130"/>
      <c r="AO16" s="130"/>
      <c r="AP16" s="131">
        <v>4783</v>
      </c>
      <c r="AQ16" s="32">
        <f t="shared" si="3"/>
        <v>0.49412457709038177</v>
      </c>
      <c r="AR16" s="31" t="str">
        <f t="shared" si="4"/>
        <v>-</v>
      </c>
      <c r="AS16" s="31">
        <f t="shared" si="5"/>
        <v>0.32013351539978763</v>
      </c>
      <c r="AT16" s="10">
        <f>W16-'18-6'!W16</f>
        <v>4.9699999999999989</v>
      </c>
      <c r="AU16" s="10">
        <f>AB16-'18-6'!AB16</f>
        <v>0</v>
      </c>
      <c r="AV16" s="10">
        <f>AG16-'18-6'!AG16</f>
        <v>3.0499999999999989</v>
      </c>
      <c r="AY16" s="19"/>
      <c r="BF16" s="157" t="s">
        <v>68</v>
      </c>
      <c r="BG16" s="159">
        <v>50.58</v>
      </c>
      <c r="BH16" s="159">
        <v>47.89</v>
      </c>
      <c r="BI16" s="15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136">
        <f t="shared" si="9"/>
        <v>4.29</v>
      </c>
      <c r="X17" s="128">
        <v>0.2</v>
      </c>
      <c r="Y17" s="128">
        <v>0</v>
      </c>
      <c r="Z17" s="128">
        <v>3.41</v>
      </c>
      <c r="AA17" s="128">
        <v>0.68</v>
      </c>
      <c r="AB17" s="136">
        <f t="shared" si="10"/>
        <v>2.7</v>
      </c>
      <c r="AC17" s="129"/>
      <c r="AD17" s="129">
        <v>2.7</v>
      </c>
      <c r="AE17" s="129"/>
      <c r="AF17" s="129"/>
      <c r="AG17" s="136">
        <f t="shared" si="1"/>
        <v>1.55</v>
      </c>
      <c r="AH17" s="130">
        <v>0</v>
      </c>
      <c r="AI17" s="130">
        <v>0</v>
      </c>
      <c r="AJ17" s="130">
        <v>0</v>
      </c>
      <c r="AK17" s="130">
        <v>0</v>
      </c>
      <c r="AL17" s="130">
        <v>1.55</v>
      </c>
      <c r="AM17" s="130">
        <v>0</v>
      </c>
      <c r="AN17" s="130">
        <v>0</v>
      </c>
      <c r="AO17" s="130">
        <v>0</v>
      </c>
      <c r="AP17" s="131">
        <v>676</v>
      </c>
      <c r="AQ17" s="32">
        <f t="shared" si="3"/>
        <v>0.2194597912829957</v>
      </c>
      <c r="AR17" s="31">
        <f t="shared" si="4"/>
        <v>0.15936725298075788</v>
      </c>
      <c r="AS17" s="31">
        <f t="shared" si="5"/>
        <v>0.22496371552975325</v>
      </c>
      <c r="AT17" s="10">
        <f>W17-'18-6'!W17</f>
        <v>3.31</v>
      </c>
      <c r="AU17" s="10">
        <f>AB17-'18-6'!AB17</f>
        <v>0</v>
      </c>
      <c r="AV17" s="10">
        <f>AG17-'18-6'!AG17</f>
        <v>1.1000000000000001</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136">
        <f t="shared" si="9"/>
        <v>2.258</v>
      </c>
      <c r="X18" s="130">
        <v>0</v>
      </c>
      <c r="Y18" s="130">
        <v>1.1499999999999999</v>
      </c>
      <c r="Z18" s="130">
        <v>1.1080000000000001</v>
      </c>
      <c r="AA18" s="130">
        <v>0</v>
      </c>
      <c r="AB18" s="170">
        <f t="shared" si="10"/>
        <v>0</v>
      </c>
      <c r="AC18" s="129"/>
      <c r="AD18" s="129"/>
      <c r="AE18" s="129"/>
      <c r="AF18" s="129"/>
      <c r="AG18" s="136">
        <f t="shared" si="1"/>
        <v>0</v>
      </c>
      <c r="AH18" s="130"/>
      <c r="AI18" s="130"/>
      <c r="AJ18" s="130"/>
      <c r="AK18" s="130"/>
      <c r="AL18" s="130"/>
      <c r="AM18" s="130"/>
      <c r="AN18" s="130"/>
      <c r="AO18" s="130"/>
      <c r="AP18" s="131">
        <v>160</v>
      </c>
      <c r="AQ18" s="32">
        <f t="shared" si="3"/>
        <v>0.13833241438461069</v>
      </c>
      <c r="AR18" s="31">
        <f t="shared" si="4"/>
        <v>0</v>
      </c>
      <c r="AS18" s="31">
        <f t="shared" si="5"/>
        <v>0</v>
      </c>
      <c r="AT18" s="10">
        <f>W18-'18-6'!W18</f>
        <v>0.95799999999999996</v>
      </c>
      <c r="AU18" s="10">
        <f>AB18-'18-6'!AB18</f>
        <v>0</v>
      </c>
      <c r="AV18" s="10">
        <f>AG18-'18-6'!AG18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136">
        <f t="shared" si="9"/>
        <v>2.9619999999999997</v>
      </c>
      <c r="X19" s="130">
        <v>0</v>
      </c>
      <c r="Y19" s="130">
        <v>2.9619999999999997</v>
      </c>
      <c r="Z19" s="130">
        <v>0</v>
      </c>
      <c r="AA19" s="130">
        <v>0</v>
      </c>
      <c r="AB19" s="136">
        <f t="shared" si="10"/>
        <v>0</v>
      </c>
      <c r="AC19" s="130"/>
      <c r="AD19" s="130"/>
      <c r="AE19" s="130"/>
      <c r="AF19" s="130"/>
      <c r="AG19" s="136">
        <f>SUM(AH19:AO19)</f>
        <v>3.0900000000000003</v>
      </c>
      <c r="AH19" s="130">
        <v>0</v>
      </c>
      <c r="AI19" s="130">
        <v>0</v>
      </c>
      <c r="AJ19" s="130">
        <v>0</v>
      </c>
      <c r="AK19" s="130">
        <v>0</v>
      </c>
      <c r="AL19" s="130">
        <v>0</v>
      </c>
      <c r="AM19" s="130">
        <v>0</v>
      </c>
      <c r="AN19" s="130">
        <v>3.0900000000000003</v>
      </c>
      <c r="AO19" s="130">
        <v>0</v>
      </c>
      <c r="AP19" s="131">
        <v>1022</v>
      </c>
      <c r="AQ19" s="32">
        <f t="shared" si="3"/>
        <v>0.70373010216203369</v>
      </c>
      <c r="AR19" s="31">
        <f t="shared" si="4"/>
        <v>0</v>
      </c>
      <c r="AS19" s="31">
        <f t="shared" si="5"/>
        <v>0.41582559547840131</v>
      </c>
      <c r="AT19" s="10">
        <f>W19-'18-6'!W19</f>
        <v>1.8589999999999998</v>
      </c>
      <c r="AU19" s="10">
        <f>AB19-'18-6'!AB19</f>
        <v>0</v>
      </c>
      <c r="AV19" s="10">
        <f>AG19-'18-6'!AG19</f>
        <v>0.90500000000000025</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136">
        <f t="shared" si="9"/>
        <v>15.679999999999998</v>
      </c>
      <c r="X20" s="130">
        <v>0</v>
      </c>
      <c r="Y20" s="130">
        <v>2.75</v>
      </c>
      <c r="Z20" s="130">
        <v>11.159999999999998</v>
      </c>
      <c r="AA20" s="130">
        <v>1.77</v>
      </c>
      <c r="AB20" s="136">
        <v>0</v>
      </c>
      <c r="AC20" s="129"/>
      <c r="AD20" s="129"/>
      <c r="AE20" s="129"/>
      <c r="AF20" s="129"/>
      <c r="AG20" s="136">
        <f>SUM(AH20:AO20)</f>
        <v>2.15</v>
      </c>
      <c r="AH20" s="130">
        <v>0</v>
      </c>
      <c r="AI20" s="130">
        <v>0.38</v>
      </c>
      <c r="AJ20" s="130">
        <v>0</v>
      </c>
      <c r="AK20" s="130">
        <v>0</v>
      </c>
      <c r="AL20" s="130">
        <v>0.12</v>
      </c>
      <c r="AM20" s="130">
        <v>1.2</v>
      </c>
      <c r="AN20" s="130">
        <v>0</v>
      </c>
      <c r="AO20" s="130">
        <v>0.45</v>
      </c>
      <c r="AP20" s="131">
        <v>2078</v>
      </c>
      <c r="AQ20" s="32">
        <f t="shared" si="3"/>
        <v>0.4303672393917769</v>
      </c>
      <c r="AR20" s="31">
        <f t="shared" si="4"/>
        <v>0</v>
      </c>
      <c r="AS20" s="31">
        <f t="shared" si="5"/>
        <v>0.26029055690072639</v>
      </c>
      <c r="AT20" s="10">
        <f>W20-'18-6'!W20</f>
        <v>6.3899999999999988</v>
      </c>
      <c r="AU20" s="10">
        <f>AB20-'18-6'!AB20</f>
        <v>0</v>
      </c>
      <c r="AV20" s="10">
        <f>AG20-'18-6'!AG20</f>
        <v>1.45</v>
      </c>
      <c r="AY20" s="19"/>
    </row>
    <row r="21" spans="1:51" ht="27" customHeight="1">
      <c r="A21" s="28">
        <v>13</v>
      </c>
      <c r="B21" s="29" t="s">
        <v>39</v>
      </c>
      <c r="C21" s="30">
        <f t="shared" si="6"/>
        <v>6.7949999999999999</v>
      </c>
      <c r="D21" s="13">
        <v>0</v>
      </c>
      <c r="E21" s="13">
        <v>2</v>
      </c>
      <c r="F21" s="13">
        <v>3.7749999999999999</v>
      </c>
      <c r="G21" s="13">
        <v>1.02</v>
      </c>
      <c r="H21" s="30"/>
      <c r="I21" s="13">
        <v>0</v>
      </c>
      <c r="J21" s="13">
        <v>0</v>
      </c>
      <c r="K21" s="13">
        <v>0</v>
      </c>
      <c r="L21" s="13">
        <v>0</v>
      </c>
      <c r="M21" s="30">
        <f t="shared" si="8"/>
        <v>1.17</v>
      </c>
      <c r="N21" s="13">
        <v>0.64</v>
      </c>
      <c r="O21" s="13">
        <v>0</v>
      </c>
      <c r="P21" s="13">
        <v>0.53</v>
      </c>
      <c r="Q21" s="13">
        <v>0</v>
      </c>
      <c r="R21" s="13">
        <v>0</v>
      </c>
      <c r="S21" s="13">
        <v>0</v>
      </c>
      <c r="T21" s="13">
        <v>0</v>
      </c>
      <c r="U21" s="13">
        <v>0</v>
      </c>
      <c r="V21" s="84">
        <v>924</v>
      </c>
      <c r="W21" s="169">
        <f t="shared" si="9"/>
        <v>5.6949999999999994</v>
      </c>
      <c r="X21" s="130"/>
      <c r="Y21" s="130">
        <v>1.5</v>
      </c>
      <c r="Z21" s="130">
        <v>3.4750000000000001</v>
      </c>
      <c r="AA21" s="130">
        <v>0.72</v>
      </c>
      <c r="AB21" s="136">
        <f t="shared" si="10"/>
        <v>0</v>
      </c>
      <c r="AC21" s="129"/>
      <c r="AD21" s="129"/>
      <c r="AE21" s="129"/>
      <c r="AF21" s="129"/>
      <c r="AG21" s="136">
        <f>SUM(AH21:AO21)</f>
        <v>0.19</v>
      </c>
      <c r="AH21" s="130"/>
      <c r="AI21" s="130"/>
      <c r="AJ21" s="130">
        <v>0.19</v>
      </c>
      <c r="AK21" s="130"/>
      <c r="AL21" s="130"/>
      <c r="AM21" s="130"/>
      <c r="AN21" s="130"/>
      <c r="AO21" s="130"/>
      <c r="AP21" s="131">
        <v>741</v>
      </c>
      <c r="AQ21" s="32">
        <f t="shared" si="3"/>
        <v>0.83811626195732147</v>
      </c>
      <c r="AR21" s="31" t="str">
        <f t="shared" si="4"/>
        <v>-</v>
      </c>
      <c r="AS21" s="31">
        <f t="shared" si="5"/>
        <v>0.1623931623931624</v>
      </c>
      <c r="AT21" s="10">
        <f>W21-'18-6'!W21</f>
        <v>3.2849999999999993</v>
      </c>
      <c r="AU21" s="10">
        <f>AB21-'18-6'!AB21</f>
        <v>0</v>
      </c>
      <c r="AV21" s="10">
        <f>AG21-'18-6'!AG21</f>
        <v>0</v>
      </c>
      <c r="AY21" s="19"/>
    </row>
    <row r="22" spans="1:51" s="41" customFormat="1" ht="20.25" customHeight="1">
      <c r="A22" s="166"/>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185.07998999999998</v>
      </c>
      <c r="X22" s="34">
        <f>SUM(X9:X21)</f>
        <v>2.8800000000000003</v>
      </c>
      <c r="Y22" s="34">
        <f>SUM(Y9:Y21)</f>
        <v>36.741</v>
      </c>
      <c r="Z22" s="34">
        <f>SUM(Z9:Z21)</f>
        <v>119.71999999999998</v>
      </c>
      <c r="AA22" s="34">
        <f t="shared" si="12"/>
        <v>25.738989999999998</v>
      </c>
      <c r="AB22" s="34">
        <f t="shared" si="12"/>
        <v>11.95</v>
      </c>
      <c r="AC22" s="34">
        <f t="shared" si="12"/>
        <v>0</v>
      </c>
      <c r="AD22" s="34">
        <f t="shared" si="12"/>
        <v>11.95</v>
      </c>
      <c r="AE22" s="34">
        <f t="shared" si="12"/>
        <v>0</v>
      </c>
      <c r="AF22" s="34">
        <f t="shared" si="12"/>
        <v>0</v>
      </c>
      <c r="AG22" s="34">
        <f>SUM(AG9:AG21)</f>
        <v>66.23</v>
      </c>
      <c r="AH22" s="34">
        <f t="shared" si="12"/>
        <v>0.52499999999999991</v>
      </c>
      <c r="AI22" s="34">
        <f t="shared" si="12"/>
        <v>1.8599999999999999</v>
      </c>
      <c r="AJ22" s="34">
        <f t="shared" si="12"/>
        <v>0.26</v>
      </c>
      <c r="AK22" s="34">
        <f t="shared" si="12"/>
        <v>1.2</v>
      </c>
      <c r="AL22" s="34">
        <f t="shared" si="12"/>
        <v>25.461000000000002</v>
      </c>
      <c r="AM22" s="34">
        <f t="shared" si="12"/>
        <v>16.23</v>
      </c>
      <c r="AN22" s="34">
        <f t="shared" si="12"/>
        <v>6.82</v>
      </c>
      <c r="AO22" s="34">
        <f t="shared" si="12"/>
        <v>13.873999999999999</v>
      </c>
      <c r="AP22" s="138">
        <f t="shared" si="12"/>
        <v>26761</v>
      </c>
      <c r="AQ22" s="39">
        <f>$W22/C22</f>
        <v>0.42812928921862903</v>
      </c>
      <c r="AR22" s="39">
        <f t="shared" si="4"/>
        <v>0.11173758964720841</v>
      </c>
      <c r="AS22" s="39">
        <f t="shared" si="5"/>
        <v>0.38113817769567654</v>
      </c>
      <c r="AT22" s="38">
        <f t="shared" ref="AT22:AV22" si="13">SUM(AT9:AT21)</f>
        <v>36.071429999999992</v>
      </c>
      <c r="AU22" s="38">
        <f t="shared" si="13"/>
        <v>-4.67</v>
      </c>
      <c r="AV22" s="38">
        <f t="shared" si="13"/>
        <v>9.8640000000000008</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1" t="s">
        <v>85</v>
      </c>
      <c r="B24" s="78"/>
      <c r="C24" s="1"/>
      <c r="D24" s="1"/>
      <c r="E24" s="1"/>
      <c r="F24" s="1"/>
      <c r="G24" s="1"/>
      <c r="H24" s="1"/>
      <c r="I24" s="1"/>
      <c r="J24" s="1"/>
      <c r="K24" s="1"/>
      <c r="L24" s="1"/>
      <c r="M24" s="1"/>
      <c r="N24" s="1"/>
      <c r="O24" s="1"/>
      <c r="P24" s="1"/>
      <c r="Q24" s="1"/>
      <c r="R24" s="1"/>
      <c r="S24" s="1"/>
      <c r="T24" s="1"/>
      <c r="U24" s="1"/>
      <c r="V24" s="1"/>
      <c r="AP24" s="67">
        <f>+AP22/V22</f>
        <v>0.42990248839338785</v>
      </c>
    </row>
    <row r="25" spans="1:51" ht="15.4">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row>
    <row r="26" spans="1:51" ht="15.4">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59">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59">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59">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59">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166"/>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row r="46" spans="1:51" ht="15" customHeight="1">
      <c r="AR46" s="168"/>
      <c r="AS46" s="168"/>
    </row>
  </sheetData>
  <mergeCells count="36">
    <mergeCell ref="B1:V1"/>
    <mergeCell ref="B2:V2"/>
    <mergeCell ref="A3:AV3"/>
    <mergeCell ref="A4:AS4"/>
    <mergeCell ref="A5:A7"/>
    <mergeCell ref="B5:B7"/>
    <mergeCell ref="C5:V5"/>
    <mergeCell ref="W5:AP5"/>
    <mergeCell ref="AQ5:AS5"/>
    <mergeCell ref="AT5:AV5"/>
    <mergeCell ref="AZ5:BC5"/>
    <mergeCell ref="BF5:BI5"/>
    <mergeCell ref="C6:C7"/>
    <mergeCell ref="D6:G6"/>
    <mergeCell ref="H6:H7"/>
    <mergeCell ref="I6:L6"/>
    <mergeCell ref="M6:M7"/>
    <mergeCell ref="N6:Q6"/>
    <mergeCell ref="R6:U6"/>
    <mergeCell ref="V6:V7"/>
    <mergeCell ref="AU6:AU7"/>
    <mergeCell ref="AV6:AV7"/>
    <mergeCell ref="AT6:AT7"/>
    <mergeCell ref="A25:AS25"/>
    <mergeCell ref="A26:AS26"/>
    <mergeCell ref="AL6:AO6"/>
    <mergeCell ref="AP6:AP7"/>
    <mergeCell ref="AQ6:AQ7"/>
    <mergeCell ref="AR6:AR7"/>
    <mergeCell ref="AS6:AS7"/>
    <mergeCell ref="W6:W7"/>
    <mergeCell ref="X6:AA6"/>
    <mergeCell ref="AB6:AB7"/>
    <mergeCell ref="AC6:AF6"/>
    <mergeCell ref="AG6:AG7"/>
    <mergeCell ref="AH6:AK6"/>
  </mergeCells>
  <printOptions horizontalCentered="1"/>
  <pageMargins left="0" right="0" top="0.35433070866141736" bottom="0.15748031496062992" header="0.31496062992125984" footer="0.11811023622047245"/>
  <pageSetup paperSize="9" scale="72" orientation="landscape" r:id="rId1"/>
  <colBreaks count="1" manualBreakCount="1">
    <brk id="22" max="1048575" man="1"/>
  </colBreaks>
  <ignoredErrors>
    <ignoredError sqref="AB16:AG16 M9:M22 X22:AG22 AB19:AG19 AB18:AG18 AB17:AG17 AC20:AG20 AB21:AG21 AG9:AG15"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D9" sqref="D9"/>
    </sheetView>
  </sheetViews>
  <sheetFormatPr defaultColWidth="9.1328125" defaultRowHeight="17.649999999999999"/>
  <cols>
    <col min="1" max="1" width="4.59765625" style="201" customWidth="1"/>
    <col min="2" max="2" width="12.59765625" style="201" customWidth="1"/>
    <col min="3" max="3" width="13.265625" style="201" customWidth="1"/>
    <col min="4" max="4" width="11.73046875" style="201" customWidth="1"/>
    <col min="5" max="5" width="11.1328125" style="201" customWidth="1"/>
    <col min="6" max="6" width="12.86328125" style="201" customWidth="1"/>
    <col min="7" max="7" width="15.59765625" style="201" hidden="1" customWidth="1"/>
    <col min="8" max="8" width="8.3984375" style="201" customWidth="1"/>
    <col min="9" max="9" width="25.73046875" style="201" customWidth="1"/>
    <col min="10" max="10" width="13.265625" style="201" hidden="1" customWidth="1"/>
    <col min="11" max="11" width="12.59765625" style="201" customWidth="1"/>
    <col min="12" max="12" width="10.86328125" style="201" customWidth="1"/>
    <col min="13" max="13" width="10.3984375" style="201" customWidth="1"/>
    <col min="14" max="16384" width="9.1328125" style="201"/>
  </cols>
  <sheetData>
    <row r="1" spans="1:12" ht="34.5" customHeight="1">
      <c r="A1" s="200" t="s">
        <v>87</v>
      </c>
      <c r="B1" s="200"/>
      <c r="C1" s="200"/>
      <c r="D1" s="200"/>
      <c r="E1" s="200"/>
      <c r="F1" s="200"/>
      <c r="G1" s="200"/>
      <c r="H1" s="200"/>
      <c r="I1" s="200"/>
    </row>
    <row r="2" spans="1:12" ht="25.5" customHeight="1">
      <c r="A2" s="202" t="s">
        <v>88</v>
      </c>
      <c r="B2" s="202"/>
      <c r="C2" s="202"/>
      <c r="D2" s="202"/>
      <c r="E2" s="202"/>
      <c r="F2" s="202"/>
      <c r="G2" s="202"/>
      <c r="H2" s="202"/>
      <c r="I2" s="202"/>
    </row>
    <row r="3" spans="1:12" ht="33" customHeight="1">
      <c r="A3" s="203" t="s">
        <v>2</v>
      </c>
      <c r="B3" s="204" t="s">
        <v>89</v>
      </c>
      <c r="C3" s="205" t="s">
        <v>90</v>
      </c>
      <c r="D3" s="206"/>
      <c r="E3" s="203" t="s">
        <v>91</v>
      </c>
      <c r="F3" s="203"/>
      <c r="G3" s="207" t="s">
        <v>92</v>
      </c>
      <c r="H3" s="207" t="s">
        <v>93</v>
      </c>
      <c r="I3" s="203" t="s">
        <v>94</v>
      </c>
    </row>
    <row r="4" spans="1:12" ht="53.25" customHeight="1">
      <c r="A4" s="203"/>
      <c r="B4" s="204"/>
      <c r="C4" s="208" t="s">
        <v>95</v>
      </c>
      <c r="D4" s="208" t="s">
        <v>96</v>
      </c>
      <c r="E4" s="209" t="s">
        <v>97</v>
      </c>
      <c r="F4" s="209" t="s">
        <v>98</v>
      </c>
      <c r="G4" s="210"/>
      <c r="H4" s="210"/>
      <c r="I4" s="203"/>
    </row>
    <row r="5" spans="1:12">
      <c r="A5" s="211">
        <v>1</v>
      </c>
      <c r="B5" s="212" t="s">
        <v>99</v>
      </c>
      <c r="C5" s="213">
        <v>12.83</v>
      </c>
      <c r="D5" s="214">
        <v>800</v>
      </c>
      <c r="E5" s="215">
        <v>1.425</v>
      </c>
      <c r="F5" s="216">
        <f>+E5/C5</f>
        <v>0.11106780982073267</v>
      </c>
      <c r="G5" s="215">
        <v>1.425</v>
      </c>
      <c r="H5" s="215">
        <f>+E5-G5</f>
        <v>0</v>
      </c>
      <c r="I5" s="217"/>
      <c r="J5" s="215">
        <v>8.0670000000000002</v>
      </c>
      <c r="K5" s="218"/>
      <c r="L5" s="219"/>
    </row>
    <row r="6" spans="1:12">
      <c r="A6" s="220">
        <v>2</v>
      </c>
      <c r="B6" s="221" t="s">
        <v>100</v>
      </c>
      <c r="C6" s="222">
        <v>0.96</v>
      </c>
      <c r="D6" s="223">
        <v>61</v>
      </c>
      <c r="E6" s="224">
        <v>0</v>
      </c>
      <c r="F6" s="225">
        <f t="shared" ref="F6:F17" si="0">+E6/C6</f>
        <v>0</v>
      </c>
      <c r="G6" s="224">
        <v>0</v>
      </c>
      <c r="H6" s="224">
        <f t="shared" ref="H6:H16" si="1">+E6-G6</f>
        <v>0</v>
      </c>
      <c r="I6" s="226"/>
      <c r="J6" s="224">
        <v>14.6</v>
      </c>
      <c r="K6" s="219"/>
      <c r="L6" s="219"/>
    </row>
    <row r="7" spans="1:12" ht="39.4">
      <c r="A7" s="220">
        <v>3</v>
      </c>
      <c r="B7" s="221" t="s">
        <v>101</v>
      </c>
      <c r="C7" s="227">
        <v>28.299999999999997</v>
      </c>
      <c r="D7" s="223">
        <v>1789</v>
      </c>
      <c r="E7" s="224">
        <v>1.1000000000000001</v>
      </c>
      <c r="F7" s="225">
        <f t="shared" si="0"/>
        <v>3.8869257950530041E-2</v>
      </c>
      <c r="G7" s="224">
        <v>0.7</v>
      </c>
      <c r="H7" s="224">
        <f t="shared" si="1"/>
        <v>0.40000000000000013</v>
      </c>
      <c r="I7" s="226" t="s">
        <v>102</v>
      </c>
      <c r="J7" s="224">
        <v>6.58</v>
      </c>
      <c r="K7" s="228"/>
      <c r="L7" s="219"/>
    </row>
    <row r="8" spans="1:12" ht="26.25">
      <c r="A8" s="220">
        <v>4</v>
      </c>
      <c r="B8" s="229" t="s">
        <v>80</v>
      </c>
      <c r="C8" s="227">
        <v>1.5</v>
      </c>
      <c r="D8" s="223">
        <v>100</v>
      </c>
      <c r="E8" s="224">
        <f>0.19+0.1</f>
        <v>0.29000000000000004</v>
      </c>
      <c r="F8" s="225">
        <f t="shared" si="0"/>
        <v>0.19333333333333336</v>
      </c>
      <c r="G8" s="224">
        <v>0.19</v>
      </c>
      <c r="H8" s="224">
        <f t="shared" si="1"/>
        <v>0.10000000000000003</v>
      </c>
      <c r="I8" s="226" t="s">
        <v>103</v>
      </c>
      <c r="J8" s="224">
        <v>15.98</v>
      </c>
      <c r="K8" s="219"/>
      <c r="L8" s="219"/>
    </row>
    <row r="9" spans="1:12" ht="65.650000000000006">
      <c r="A9" s="220">
        <v>5</v>
      </c>
      <c r="B9" s="221" t="s">
        <v>104</v>
      </c>
      <c r="C9" s="227">
        <v>16</v>
      </c>
      <c r="D9" s="223">
        <v>1087</v>
      </c>
      <c r="E9" s="224">
        <v>6.45</v>
      </c>
      <c r="F9" s="225">
        <f t="shared" si="0"/>
        <v>0.40312500000000001</v>
      </c>
      <c r="G9" s="224">
        <v>5.52</v>
      </c>
      <c r="H9" s="224">
        <f t="shared" si="1"/>
        <v>0.9300000000000006</v>
      </c>
      <c r="I9" s="226" t="s">
        <v>105</v>
      </c>
      <c r="J9" s="224">
        <v>11.8</v>
      </c>
      <c r="K9" s="219"/>
      <c r="L9" s="219"/>
    </row>
    <row r="10" spans="1:12" ht="26.25">
      <c r="A10" s="220">
        <v>6</v>
      </c>
      <c r="B10" s="221" t="s">
        <v>106</v>
      </c>
      <c r="C10" s="227">
        <v>6</v>
      </c>
      <c r="D10" s="223">
        <v>546</v>
      </c>
      <c r="E10" s="224">
        <v>2.5</v>
      </c>
      <c r="F10" s="225">
        <f t="shared" si="0"/>
        <v>0.41666666666666669</v>
      </c>
      <c r="G10" s="224">
        <v>2.5</v>
      </c>
      <c r="H10" s="224">
        <f t="shared" si="1"/>
        <v>0</v>
      </c>
      <c r="I10" s="226" t="s">
        <v>107</v>
      </c>
      <c r="J10" s="224">
        <v>3.42</v>
      </c>
      <c r="K10" s="230"/>
      <c r="L10" s="219"/>
    </row>
    <row r="11" spans="1:12">
      <c r="A11" s="220">
        <v>7</v>
      </c>
      <c r="B11" s="221" t="s">
        <v>108</v>
      </c>
      <c r="C11" s="222">
        <v>0.94</v>
      </c>
      <c r="D11" s="223">
        <v>73</v>
      </c>
      <c r="E11" s="224">
        <v>0.65</v>
      </c>
      <c r="F11" s="225">
        <f t="shared" si="0"/>
        <v>0.69148936170212771</v>
      </c>
      <c r="G11" s="224">
        <v>0.65</v>
      </c>
      <c r="H11" s="224">
        <f t="shared" si="1"/>
        <v>0</v>
      </c>
      <c r="I11" s="226" t="s">
        <v>109</v>
      </c>
      <c r="J11" s="224">
        <v>5.5709999999999997</v>
      </c>
      <c r="K11" s="219"/>
      <c r="L11" s="219"/>
    </row>
    <row r="12" spans="1:12" ht="26.25">
      <c r="A12" s="220">
        <v>8</v>
      </c>
      <c r="B12" s="221" t="s">
        <v>110</v>
      </c>
      <c r="C12" s="222">
        <v>2.5</v>
      </c>
      <c r="D12" s="223">
        <v>181</v>
      </c>
      <c r="E12" s="224">
        <v>0.8</v>
      </c>
      <c r="F12" s="225">
        <f t="shared" si="0"/>
        <v>0.32</v>
      </c>
      <c r="G12" s="224">
        <v>0.5</v>
      </c>
      <c r="H12" s="224">
        <f t="shared" si="1"/>
        <v>0.30000000000000004</v>
      </c>
      <c r="I12" s="226" t="s">
        <v>111</v>
      </c>
      <c r="J12" s="224"/>
      <c r="K12" s="219"/>
      <c r="L12" s="219"/>
    </row>
    <row r="13" spans="1:12" ht="52.5">
      <c r="A13" s="220">
        <v>9</v>
      </c>
      <c r="B13" s="221" t="s">
        <v>112</v>
      </c>
      <c r="C13" s="222">
        <v>4.9000000000000004</v>
      </c>
      <c r="D13" s="223">
        <v>337</v>
      </c>
      <c r="E13" s="224">
        <v>2.4350000000000001</v>
      </c>
      <c r="F13" s="225">
        <f>+E13/C13</f>
        <v>0.49693877551020404</v>
      </c>
      <c r="G13" s="224">
        <v>1.915</v>
      </c>
      <c r="H13" s="224">
        <f t="shared" si="1"/>
        <v>0.52</v>
      </c>
      <c r="I13" s="226" t="s">
        <v>113</v>
      </c>
      <c r="J13" s="224"/>
      <c r="K13" s="228"/>
      <c r="L13" s="219"/>
    </row>
    <row r="14" spans="1:12">
      <c r="A14" s="220">
        <v>10</v>
      </c>
      <c r="B14" s="221" t="s">
        <v>114</v>
      </c>
      <c r="C14" s="222">
        <v>4.3800000000000008</v>
      </c>
      <c r="D14" s="223">
        <v>304</v>
      </c>
      <c r="E14" s="224">
        <v>0.35</v>
      </c>
      <c r="F14" s="225">
        <f t="shared" si="0"/>
        <v>7.990867579908674E-2</v>
      </c>
      <c r="G14" s="224">
        <v>0.35</v>
      </c>
      <c r="H14" s="224">
        <f t="shared" si="1"/>
        <v>0</v>
      </c>
      <c r="I14" s="226" t="s">
        <v>115</v>
      </c>
      <c r="J14" s="224"/>
      <c r="K14" s="219"/>
      <c r="L14" s="219"/>
    </row>
    <row r="15" spans="1:12">
      <c r="A15" s="220">
        <v>11</v>
      </c>
      <c r="B15" s="221" t="s">
        <v>116</v>
      </c>
      <c r="C15" s="222">
        <v>1.65</v>
      </c>
      <c r="D15" s="223">
        <v>82</v>
      </c>
      <c r="E15" s="224">
        <v>0</v>
      </c>
      <c r="F15" s="225">
        <f t="shared" si="0"/>
        <v>0</v>
      </c>
      <c r="G15" s="224">
        <v>0</v>
      </c>
      <c r="H15" s="224">
        <f t="shared" si="1"/>
        <v>0</v>
      </c>
      <c r="I15" s="226"/>
      <c r="J15" s="224">
        <v>9.36</v>
      </c>
      <c r="K15" s="219"/>
      <c r="L15" s="219"/>
    </row>
    <row r="16" spans="1:12">
      <c r="A16" s="220">
        <v>12</v>
      </c>
      <c r="B16" s="231" t="s">
        <v>117</v>
      </c>
      <c r="C16" s="232">
        <v>1</v>
      </c>
      <c r="D16" s="233">
        <v>67</v>
      </c>
      <c r="E16" s="234">
        <v>0</v>
      </c>
      <c r="F16" s="235">
        <f t="shared" si="0"/>
        <v>0</v>
      </c>
      <c r="G16" s="234">
        <v>0</v>
      </c>
      <c r="H16" s="234">
        <f t="shared" si="1"/>
        <v>0</v>
      </c>
      <c r="I16" s="236"/>
      <c r="J16" s="224">
        <v>6.7619999999999996</v>
      </c>
      <c r="K16" s="219"/>
      <c r="L16" s="219"/>
    </row>
    <row r="17" spans="1:13">
      <c r="A17" s="205" t="s">
        <v>118</v>
      </c>
      <c r="B17" s="237"/>
      <c r="C17" s="238">
        <f>SUM(C5:C16)</f>
        <v>80.960000000000008</v>
      </c>
      <c r="D17" s="239">
        <f>SUM(D5:D16)</f>
        <v>5427</v>
      </c>
      <c r="E17" s="240">
        <f>+SUM(E5:E16)</f>
        <v>16.000000000000004</v>
      </c>
      <c r="F17" s="241">
        <f t="shared" si="0"/>
        <v>0.19762845849802374</v>
      </c>
      <c r="G17" s="240">
        <f>+SUM(G5:G16)</f>
        <v>13.749999999999998</v>
      </c>
      <c r="H17" s="240">
        <f>+SUM(H5:H16)</f>
        <v>2.2500000000000009</v>
      </c>
      <c r="I17" s="240"/>
      <c r="J17" s="242">
        <f>+SUM(J5:J16)</f>
        <v>82.14</v>
      </c>
    </row>
    <row r="18" spans="1:13" ht="13.5" customHeight="1">
      <c r="A18" s="243"/>
      <c r="B18" s="243"/>
      <c r="C18" s="244"/>
      <c r="D18" s="245"/>
      <c r="E18" s="246"/>
      <c r="F18" s="246"/>
      <c r="G18" s="246"/>
      <c r="H18" s="246"/>
      <c r="I18" s="246"/>
      <c r="J18" s="219"/>
    </row>
    <row r="19" spans="1:13" ht="32.25" customHeight="1">
      <c r="A19" s="247"/>
      <c r="B19" s="247"/>
      <c r="C19" s="247"/>
      <c r="D19" s="247"/>
      <c r="E19" s="247"/>
      <c r="F19" s="247"/>
      <c r="G19" s="247"/>
      <c r="H19" s="247"/>
      <c r="I19" s="247"/>
    </row>
    <row r="20" spans="1:13" ht="33" customHeight="1">
      <c r="A20" s="248"/>
      <c r="B20" s="248"/>
      <c r="C20" s="248"/>
      <c r="D20" s="248"/>
      <c r="E20" s="248"/>
      <c r="F20" s="248"/>
      <c r="G20" s="248"/>
      <c r="H20" s="248"/>
      <c r="I20" s="248"/>
    </row>
    <row r="21" spans="1:13" ht="33.75" customHeight="1">
      <c r="A21" s="248"/>
      <c r="B21" s="248"/>
      <c r="C21" s="248"/>
      <c r="D21" s="248"/>
      <c r="E21" s="248"/>
      <c r="F21" s="248"/>
      <c r="G21" s="248"/>
      <c r="H21" s="248"/>
      <c r="I21" s="248"/>
    </row>
    <row r="22" spans="1:13" ht="27" customHeight="1">
      <c r="A22" s="248"/>
      <c r="B22" s="248"/>
      <c r="C22" s="248"/>
      <c r="D22" s="248"/>
      <c r="E22" s="248"/>
      <c r="F22" s="248"/>
      <c r="G22" s="248"/>
      <c r="H22" s="248"/>
      <c r="I22" s="248"/>
    </row>
    <row r="23" spans="1:13" ht="27" customHeight="1">
      <c r="A23" s="248"/>
      <c r="B23" s="248"/>
      <c r="C23" s="248"/>
      <c r="D23" s="248"/>
      <c r="E23" s="248"/>
      <c r="F23" s="248"/>
      <c r="G23" s="248"/>
      <c r="H23" s="248"/>
      <c r="I23" s="248"/>
    </row>
    <row r="24" spans="1:13" ht="27" customHeight="1">
      <c r="A24" s="248"/>
      <c r="B24" s="248"/>
      <c r="C24" s="248"/>
      <c r="D24" s="248"/>
      <c r="E24" s="248"/>
      <c r="F24" s="248"/>
      <c r="G24" s="248"/>
      <c r="H24" s="248"/>
      <c r="I24" s="248"/>
    </row>
    <row r="25" spans="1:13" ht="32.25" customHeight="1">
      <c r="A25" s="248"/>
      <c r="B25" s="248"/>
      <c r="C25" s="248"/>
      <c r="D25" s="248"/>
      <c r="E25" s="248"/>
      <c r="F25" s="248"/>
      <c r="G25" s="248"/>
      <c r="H25" s="248"/>
      <c r="I25" s="248"/>
      <c r="J25" s="201">
        <f>4.56+1.053+0.71+1.15+1.5+0.4+0.5</f>
        <v>9.8729999999999993</v>
      </c>
    </row>
    <row r="26" spans="1:13" ht="48" customHeight="1">
      <c r="A26" s="248"/>
      <c r="B26" s="248"/>
      <c r="C26" s="248"/>
      <c r="D26" s="248"/>
      <c r="E26" s="248"/>
      <c r="F26" s="248"/>
      <c r="G26" s="248"/>
      <c r="H26" s="248"/>
      <c r="I26" s="248"/>
    </row>
    <row r="27" spans="1:13" ht="30.75" customHeight="1">
      <c r="A27" s="248"/>
      <c r="B27" s="248"/>
      <c r="C27" s="248"/>
      <c r="D27" s="248"/>
      <c r="E27" s="248"/>
      <c r="F27" s="248"/>
      <c r="G27" s="248"/>
      <c r="H27" s="248"/>
      <c r="I27" s="248"/>
      <c r="M27" s="249"/>
    </row>
    <row r="28" spans="1:13" ht="45" customHeight="1">
      <c r="A28" s="248"/>
      <c r="B28" s="248"/>
      <c r="C28" s="248"/>
      <c r="D28" s="248"/>
      <c r="E28" s="248"/>
      <c r="F28" s="248"/>
      <c r="G28" s="248"/>
      <c r="H28" s="248"/>
      <c r="I28" s="248"/>
    </row>
    <row r="29" spans="1:13" ht="30" customHeight="1">
      <c r="A29" s="250"/>
      <c r="B29" s="250"/>
      <c r="C29" s="250"/>
      <c r="D29" s="250"/>
      <c r="E29" s="250"/>
      <c r="F29" s="250"/>
      <c r="G29" s="250"/>
      <c r="H29" s="250"/>
      <c r="I29" s="250"/>
    </row>
  </sheetData>
  <mergeCells count="10">
    <mergeCell ref="A17:B17"/>
    <mergeCell ref="A1:I1"/>
    <mergeCell ref="A2:I2"/>
    <mergeCell ref="A3:A4"/>
    <mergeCell ref="B3:B4"/>
    <mergeCell ref="C3:D3"/>
    <mergeCell ref="E3:F3"/>
    <mergeCell ref="G3:G4"/>
    <mergeCell ref="H3:H4"/>
    <mergeCell ref="I3:I4"/>
  </mergeCells>
  <pageMargins left="0.31" right="0.25" top="0.67" bottom="0.39" header="0.33" footer="0.2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workbookViewId="0">
      <selection activeCell="L5" sqref="L5"/>
    </sheetView>
  </sheetViews>
  <sheetFormatPr defaultRowHeight="14.25"/>
  <cols>
    <col min="3" max="3" width="14.6640625" bestFit="1" customWidth="1"/>
  </cols>
  <sheetData>
    <row r="3" spans="2:11">
      <c r="B3" s="28">
        <v>1</v>
      </c>
      <c r="C3" s="29" t="s">
        <v>31</v>
      </c>
      <c r="D3" s="32">
        <v>0.63795045045045051</v>
      </c>
      <c r="E3" s="31">
        <v>0.71648351648351649</v>
      </c>
    </row>
    <row r="4" spans="2:11">
      <c r="B4" s="28">
        <v>2</v>
      </c>
      <c r="C4" s="29" t="s">
        <v>27</v>
      </c>
      <c r="D4" s="32">
        <v>0.40464088922667674</v>
      </c>
      <c r="E4" s="31">
        <v>0.66039069528338268</v>
      </c>
    </row>
    <row r="5" spans="2:11">
      <c r="B5" s="28">
        <v>3</v>
      </c>
      <c r="C5" s="29" t="s">
        <v>80</v>
      </c>
      <c r="D5" s="32">
        <v>0.45002832402686732</v>
      </c>
      <c r="E5" s="31">
        <v>0.46076099881093935</v>
      </c>
      <c r="J5" s="29" t="s">
        <v>31</v>
      </c>
      <c r="K5" s="31">
        <v>0.71648351648351649</v>
      </c>
    </row>
    <row r="6" spans="2:11">
      <c r="B6" s="28">
        <v>4</v>
      </c>
      <c r="C6" s="29" t="s">
        <v>37</v>
      </c>
      <c r="D6" s="32">
        <v>0.70373010216203369</v>
      </c>
      <c r="E6" s="31">
        <v>0.41582559547840131</v>
      </c>
      <c r="J6" s="29" t="s">
        <v>27</v>
      </c>
      <c r="K6" s="31">
        <v>0.66039069528338268</v>
      </c>
    </row>
    <row r="7" spans="2:11">
      <c r="B7" s="28">
        <v>5</v>
      </c>
      <c r="C7" s="29" t="s">
        <v>28</v>
      </c>
      <c r="D7" s="32">
        <v>0.44577156047156513</v>
      </c>
      <c r="E7" s="31">
        <v>0.39697749548266986</v>
      </c>
      <c r="J7" s="29" t="s">
        <v>80</v>
      </c>
      <c r="K7" s="31">
        <v>0.46076099881093935</v>
      </c>
    </row>
    <row r="8" spans="2:11">
      <c r="B8" s="28">
        <v>6</v>
      </c>
      <c r="C8" s="29" t="s">
        <v>34</v>
      </c>
      <c r="D8" s="32">
        <v>0.49412457709038177</v>
      </c>
      <c r="E8" s="31">
        <v>0.32013351539978763</v>
      </c>
      <c r="F8" s="29" t="s">
        <v>34</v>
      </c>
      <c r="J8" s="29" t="s">
        <v>37</v>
      </c>
      <c r="K8" s="31">
        <v>0.41582559547840131</v>
      </c>
    </row>
    <row r="9" spans="2:11">
      <c r="B9" s="28">
        <v>7</v>
      </c>
      <c r="C9" s="29" t="s">
        <v>32</v>
      </c>
      <c r="D9" s="32">
        <v>0.64903766025641019</v>
      </c>
      <c r="E9" s="31">
        <v>0.31753336401288529</v>
      </c>
      <c r="F9" s="29" t="s">
        <v>32</v>
      </c>
    </row>
    <row r="10" spans="2:11">
      <c r="B10" s="28">
        <v>8</v>
      </c>
      <c r="C10" s="29" t="s">
        <v>38</v>
      </c>
      <c r="D10" s="32">
        <v>0.4303672393917769</v>
      </c>
      <c r="E10" s="31">
        <v>0.26029055690072639</v>
      </c>
      <c r="F10" s="29" t="s">
        <v>38</v>
      </c>
    </row>
    <row r="11" spans="2:11">
      <c r="B11" s="28">
        <v>9</v>
      </c>
      <c r="C11" s="29" t="s">
        <v>35</v>
      </c>
      <c r="D11" s="32">
        <v>0.2194597912829957</v>
      </c>
      <c r="E11" s="31">
        <v>0.22496371552975325</v>
      </c>
      <c r="F11" s="29" t="s">
        <v>35</v>
      </c>
    </row>
    <row r="12" spans="2:11">
      <c r="B12" s="28">
        <v>10</v>
      </c>
      <c r="C12" s="29" t="s">
        <v>39</v>
      </c>
      <c r="D12" s="32">
        <v>0.83811626195732147</v>
      </c>
      <c r="E12" s="31">
        <v>0.1623931623931624</v>
      </c>
      <c r="F12" s="29" t="s">
        <v>39</v>
      </c>
    </row>
    <row r="13" spans="2:11">
      <c r="B13" s="28">
        <v>11</v>
      </c>
      <c r="C13" s="29" t="s">
        <v>30</v>
      </c>
      <c r="D13" s="32">
        <v>0.30190321701478307</v>
      </c>
      <c r="E13" s="31">
        <v>8.5200471698113206E-2</v>
      </c>
      <c r="F13" s="29" t="s">
        <v>30</v>
      </c>
    </row>
    <row r="14" spans="2:11">
      <c r="B14" s="28">
        <v>12</v>
      </c>
      <c r="C14" s="29" t="s">
        <v>33</v>
      </c>
      <c r="D14" s="32">
        <v>0.46199999999999986</v>
      </c>
      <c r="E14" s="31">
        <v>0</v>
      </c>
      <c r="F14" s="29" t="s">
        <v>33</v>
      </c>
    </row>
    <row r="15" spans="2:11">
      <c r="B15" s="28">
        <v>13</v>
      </c>
      <c r="C15" s="29" t="s">
        <v>36</v>
      </c>
      <c r="D15" s="32">
        <v>0.13833241438461069</v>
      </c>
      <c r="E15" s="31">
        <v>0</v>
      </c>
      <c r="F15" s="29" t="s">
        <v>36</v>
      </c>
    </row>
  </sheetData>
  <sortState ref="C3:E15">
    <sortCondition descending="1" ref="E3:E1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zoomScale="70" zoomScaleNormal="70" zoomScaleSheetLayoutView="70" workbookViewId="0">
      <pane xSplit="2" ySplit="7" topLeftCell="V8" activePane="bottomRight" state="frozen"/>
      <selection activeCell="AH11" sqref="AH11"/>
      <selection pane="topRight" activeCell="AH11" sqref="AH11"/>
      <selection pane="bottomLeft" activeCell="AH11" sqref="AH11"/>
      <selection pane="bottomRight" activeCell="AH11" sqref="AH11"/>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398437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43</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4"/>
      <c r="AU4" s="4"/>
      <c r="AV4" s="4"/>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42</v>
      </c>
      <c r="AQ6" s="185" t="s">
        <v>16</v>
      </c>
      <c r="AR6" s="186" t="s">
        <v>17</v>
      </c>
      <c r="AS6" s="185" t="s">
        <v>18</v>
      </c>
      <c r="AT6" s="185" t="s">
        <v>15</v>
      </c>
      <c r="AU6" s="186" t="s">
        <v>10</v>
      </c>
      <c r="AV6" s="185" t="s">
        <v>11</v>
      </c>
    </row>
    <row r="7" spans="1:51" ht="111.75" customHeight="1">
      <c r="A7" s="175"/>
      <c r="B7" s="176"/>
      <c r="C7" s="176"/>
      <c r="D7" s="6" t="s">
        <v>19</v>
      </c>
      <c r="E7" s="7" t="s">
        <v>20</v>
      </c>
      <c r="F7" s="6" t="s">
        <v>21</v>
      </c>
      <c r="G7" s="6" t="s">
        <v>22</v>
      </c>
      <c r="H7" s="176"/>
      <c r="I7" s="6" t="s">
        <v>19</v>
      </c>
      <c r="J7" s="6" t="s">
        <v>20</v>
      </c>
      <c r="K7" s="6" t="s">
        <v>21</v>
      </c>
      <c r="L7" s="6" t="s">
        <v>22</v>
      </c>
      <c r="M7" s="176"/>
      <c r="N7" s="6" t="s">
        <v>23</v>
      </c>
      <c r="O7" s="6" t="s">
        <v>24</v>
      </c>
      <c r="P7" s="6" t="s">
        <v>25</v>
      </c>
      <c r="Q7" s="6" t="s">
        <v>26</v>
      </c>
      <c r="R7" s="6" t="s">
        <v>23</v>
      </c>
      <c r="S7" s="6" t="s">
        <v>24</v>
      </c>
      <c r="T7" s="6" t="s">
        <v>25</v>
      </c>
      <c r="U7" s="6" t="s">
        <v>26</v>
      </c>
      <c r="V7" s="176"/>
      <c r="W7" s="176"/>
      <c r="X7" s="6" t="s">
        <v>19</v>
      </c>
      <c r="Y7" s="6" t="s">
        <v>20</v>
      </c>
      <c r="Z7" s="6" t="s">
        <v>21</v>
      </c>
      <c r="AA7" s="6" t="s">
        <v>22</v>
      </c>
      <c r="AB7" s="176"/>
      <c r="AC7" s="6" t="s">
        <v>19</v>
      </c>
      <c r="AD7" s="6" t="s">
        <v>20</v>
      </c>
      <c r="AE7" s="6" t="s">
        <v>21</v>
      </c>
      <c r="AF7" s="6" t="s">
        <v>22</v>
      </c>
      <c r="AG7" s="176"/>
      <c r="AH7" s="6" t="s">
        <v>23</v>
      </c>
      <c r="AI7" s="6" t="s">
        <v>24</v>
      </c>
      <c r="AJ7" s="6" t="s">
        <v>25</v>
      </c>
      <c r="AK7" s="6" t="s">
        <v>26</v>
      </c>
      <c r="AL7" s="6" t="s">
        <v>23</v>
      </c>
      <c r="AM7" s="6" t="s">
        <v>24</v>
      </c>
      <c r="AN7" s="6" t="s">
        <v>25</v>
      </c>
      <c r="AO7" s="6"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43">
        <f>SUM(X9:AA9)</f>
        <v>0</v>
      </c>
      <c r="X9" s="11"/>
      <c r="Y9" s="11"/>
      <c r="Z9" s="11"/>
      <c r="AA9" s="11"/>
      <c r="AB9" s="43">
        <f>SUM(AC9:AF9)</f>
        <v>0</v>
      </c>
      <c r="AC9" s="12"/>
      <c r="AD9" s="12"/>
      <c r="AE9" s="12"/>
      <c r="AF9" s="12"/>
      <c r="AG9" s="43">
        <f t="shared" ref="AG9:AG18" si="1">SUM(AH9:AO9)</f>
        <v>0</v>
      </c>
      <c r="AH9" s="11"/>
      <c r="AI9" s="11"/>
      <c r="AJ9" s="11"/>
      <c r="AK9" s="11"/>
      <c r="AL9" s="11"/>
      <c r="AM9" s="11"/>
      <c r="AN9" s="11"/>
      <c r="AO9" s="11"/>
      <c r="AP9" s="46">
        <f t="shared" ref="AP9:AP21" si="2">X9*285.06+Y9*177.37+(Z9+AA9)*114.51+AH9*85.71653+AI9*71.6475+AJ9*87.00383+AK9*58.25799+AL9*72.16284+AM9*60.90038+AN9*76.51762+AO9*50.57834</f>
        <v>0</v>
      </c>
      <c r="AQ9" s="32">
        <f>$W9/C9</f>
        <v>0</v>
      </c>
      <c r="AR9" s="31">
        <f>IF(H9=0,"-",AB9/H9)</f>
        <v>0</v>
      </c>
      <c r="AS9" s="31">
        <f>AG9/M9</f>
        <v>0</v>
      </c>
      <c r="AT9" s="10">
        <f>W9-'05-3'!W9</f>
        <v>0</v>
      </c>
      <c r="AU9" s="10">
        <f>AB9-'05-3'!AB9</f>
        <v>0</v>
      </c>
      <c r="AV9" s="10">
        <f>AG9-'05-3'!AG9</f>
        <v>0</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43">
        <f>SUM(X10:AA10)</f>
        <v>0.66600000000000004</v>
      </c>
      <c r="X10" s="11"/>
      <c r="Y10" s="11">
        <v>0.13</v>
      </c>
      <c r="Z10" s="11">
        <f>0.13+0.406</f>
        <v>0.53600000000000003</v>
      </c>
      <c r="AA10" s="11"/>
      <c r="AB10" s="43">
        <f>SUM(AC10:AF10)</f>
        <v>0</v>
      </c>
      <c r="AC10" s="11"/>
      <c r="AD10" s="11"/>
      <c r="AE10" s="11"/>
      <c r="AF10" s="11"/>
      <c r="AG10" s="43">
        <f t="shared" si="1"/>
        <v>0.87</v>
      </c>
      <c r="AH10" s="11"/>
      <c r="AI10" s="11"/>
      <c r="AJ10" s="11"/>
      <c r="AK10" s="11"/>
      <c r="AL10" s="11"/>
      <c r="AM10" s="11">
        <f>0.65+0.22</f>
        <v>0.87</v>
      </c>
      <c r="AN10" s="11"/>
      <c r="AO10" s="11"/>
      <c r="AP10" s="46">
        <f t="shared" si="2"/>
        <v>137.41879059999999</v>
      </c>
      <c r="AQ10" s="32">
        <f t="shared" ref="AQ10:AQ21" si="3">$W10/C10</f>
        <v>1.0317423432634662E-2</v>
      </c>
      <c r="AR10" s="31">
        <f t="shared" ref="AR10:AR22" si="4">IF(H10=0,"-",AB10/H10)</f>
        <v>0</v>
      </c>
      <c r="AS10" s="31">
        <f t="shared" ref="AS10:AS22" si="5">AG10/M10</f>
        <v>4.7637299457920383E-2</v>
      </c>
      <c r="AT10" s="10">
        <f>W10-'05-3'!W10</f>
        <v>0.66600000000000004</v>
      </c>
      <c r="AU10" s="10">
        <f>AB10-'05-3'!AB10</f>
        <v>0</v>
      </c>
      <c r="AV10" s="10">
        <f>AG10-'05-3'!AG10</f>
        <v>0.37</v>
      </c>
      <c r="AY10" s="19"/>
    </row>
    <row r="11" spans="1:5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9">
        <f t="shared" si="0"/>
        <v>1976.7845976400001</v>
      </c>
      <c r="W11" s="43">
        <f t="shared" ref="W11:W21" si="9">SUM(X11:AA11)</f>
        <v>0</v>
      </c>
      <c r="X11" s="11"/>
      <c r="Y11" s="11"/>
      <c r="Z11" s="11"/>
      <c r="AA11" s="11"/>
      <c r="AB11" s="43">
        <f t="shared" ref="AB11:AB21" si="10">SUM(AC11:AF11)</f>
        <v>0</v>
      </c>
      <c r="AC11" s="11"/>
      <c r="AD11" s="11"/>
      <c r="AE11" s="11"/>
      <c r="AF11" s="11"/>
      <c r="AG11" s="43">
        <f t="shared" si="1"/>
        <v>0</v>
      </c>
      <c r="AH11" s="11"/>
      <c r="AI11" s="11"/>
      <c r="AJ11" s="11"/>
      <c r="AK11" s="11"/>
      <c r="AL11" s="11"/>
      <c r="AM11" s="11"/>
      <c r="AN11" s="11"/>
      <c r="AO11" s="11"/>
      <c r="AP11" s="46">
        <f t="shared" si="2"/>
        <v>0</v>
      </c>
      <c r="AQ11" s="32">
        <f t="shared" si="3"/>
        <v>0</v>
      </c>
      <c r="AR11" s="31">
        <f t="shared" si="4"/>
        <v>0</v>
      </c>
      <c r="AS11" s="31">
        <f t="shared" si="5"/>
        <v>0</v>
      </c>
      <c r="AT11" s="10">
        <f>W11-'05-3'!W11</f>
        <v>0</v>
      </c>
      <c r="AU11" s="10">
        <f>AB11-'05-3'!AB11</f>
        <v>0</v>
      </c>
      <c r="AV11" s="10">
        <f>AG11-'05-3'!AG11</f>
        <v>0</v>
      </c>
      <c r="AY11" s="19"/>
    </row>
    <row r="12" spans="1:5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9">
        <f t="shared" si="0"/>
        <v>13509.867929814283</v>
      </c>
      <c r="W12" s="43">
        <f t="shared" si="9"/>
        <v>2.4299999999999997</v>
      </c>
      <c r="X12" s="11">
        <v>0.2</v>
      </c>
      <c r="Y12" s="11">
        <v>0.97</v>
      </c>
      <c r="Z12" s="11">
        <v>1.26</v>
      </c>
      <c r="AA12" s="11"/>
      <c r="AB12" s="43">
        <f t="shared" si="10"/>
        <v>0</v>
      </c>
      <c r="AC12" s="11"/>
      <c r="AD12" s="11"/>
      <c r="AE12" s="11"/>
      <c r="AF12" s="11"/>
      <c r="AG12" s="43">
        <f t="shared" si="1"/>
        <v>0.2</v>
      </c>
      <c r="AH12" s="11"/>
      <c r="AI12" s="11"/>
      <c r="AJ12" s="11"/>
      <c r="AK12" s="11"/>
      <c r="AL12" s="11"/>
      <c r="AM12" s="11"/>
      <c r="AN12" s="11"/>
      <c r="AO12" s="11">
        <v>0.2</v>
      </c>
      <c r="AP12" s="46">
        <f t="shared" si="2"/>
        <v>383.45916799999998</v>
      </c>
      <c r="AQ12" s="32">
        <f t="shared" si="3"/>
        <v>2.6350519641748598E-2</v>
      </c>
      <c r="AR12" s="31">
        <f t="shared" si="4"/>
        <v>0</v>
      </c>
      <c r="AS12" s="31">
        <f t="shared" si="5"/>
        <v>1.179245283018868E-2</v>
      </c>
      <c r="AT12" s="10">
        <f>W12-'05-3'!W12</f>
        <v>0</v>
      </c>
      <c r="AU12" s="10">
        <f>AB12-'05-3'!AB12</f>
        <v>0</v>
      </c>
      <c r="AV12" s="10">
        <f>AG12-'05-3'!AG12</f>
        <v>0</v>
      </c>
      <c r="AY12" s="19"/>
    </row>
    <row r="13" spans="1:5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9">
        <f t="shared" si="0"/>
        <v>6302.0020680000007</v>
      </c>
      <c r="W13" s="43">
        <f t="shared" si="9"/>
        <v>0</v>
      </c>
      <c r="X13" s="11"/>
      <c r="Y13" s="11"/>
      <c r="Z13" s="11"/>
      <c r="AA13" s="11"/>
      <c r="AB13" s="43">
        <f t="shared" si="10"/>
        <v>0</v>
      </c>
      <c r="AC13" s="12"/>
      <c r="AD13" s="12"/>
      <c r="AE13" s="12"/>
      <c r="AF13" s="12"/>
      <c r="AG13" s="43">
        <f t="shared" si="1"/>
        <v>0</v>
      </c>
      <c r="AH13" s="11"/>
      <c r="AI13" s="11"/>
      <c r="AJ13" s="11"/>
      <c r="AK13" s="11"/>
      <c r="AL13" s="11"/>
      <c r="AM13" s="11"/>
      <c r="AN13" s="11"/>
      <c r="AO13" s="11"/>
      <c r="AP13" s="46">
        <f t="shared" si="2"/>
        <v>0</v>
      </c>
      <c r="AQ13" s="32">
        <f t="shared" si="3"/>
        <v>0</v>
      </c>
      <c r="AR13" s="31">
        <f t="shared" si="4"/>
        <v>0</v>
      </c>
      <c r="AS13" s="31">
        <f t="shared" si="5"/>
        <v>0</v>
      </c>
      <c r="AT13" s="10">
        <f>W13-'05-3'!W13</f>
        <v>0</v>
      </c>
      <c r="AU13" s="10">
        <f>AB13-'05-3'!AB13</f>
        <v>0</v>
      </c>
      <c r="AV13" s="10">
        <f>AG13-'05-3'!AG13</f>
        <v>0</v>
      </c>
      <c r="AY13" s="19"/>
    </row>
    <row r="14" spans="1:5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9">
        <f t="shared" si="0"/>
        <v>1679.0976101199999</v>
      </c>
      <c r="W14" s="43">
        <f t="shared" si="9"/>
        <v>0.33</v>
      </c>
      <c r="X14" s="17"/>
      <c r="Y14" s="17"/>
      <c r="Z14" s="17">
        <v>0.33</v>
      </c>
      <c r="AA14" s="17"/>
      <c r="AB14" s="43">
        <f t="shared" si="10"/>
        <v>0</v>
      </c>
      <c r="AC14" s="12"/>
      <c r="AD14" s="12"/>
      <c r="AE14" s="12"/>
      <c r="AF14" s="12"/>
      <c r="AG14" s="43">
        <f t="shared" si="1"/>
        <v>0</v>
      </c>
      <c r="AH14" s="11"/>
      <c r="AI14" s="11"/>
      <c r="AJ14" s="11"/>
      <c r="AK14" s="11"/>
      <c r="AL14" s="11"/>
      <c r="AM14" s="11"/>
      <c r="AN14" s="11"/>
      <c r="AO14" s="11"/>
      <c r="AP14" s="46">
        <f t="shared" si="2"/>
        <v>37.788300000000007</v>
      </c>
      <c r="AQ14" s="32">
        <f t="shared" si="3"/>
        <v>2.6442307692307692E-2</v>
      </c>
      <c r="AR14" s="31" t="str">
        <f t="shared" si="4"/>
        <v>-</v>
      </c>
      <c r="AS14" s="31">
        <f t="shared" si="5"/>
        <v>0</v>
      </c>
      <c r="AT14" s="10">
        <f>W14-'05-3'!W14</f>
        <v>0</v>
      </c>
      <c r="AU14" s="10">
        <f>AB14-'05-3'!AB14</f>
        <v>0</v>
      </c>
      <c r="AV14" s="10">
        <f>AG14-'05-3'!AG14</f>
        <v>0</v>
      </c>
      <c r="AY14" s="19"/>
    </row>
    <row r="15" spans="1:5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9">
        <f t="shared" si="0"/>
        <v>2600.385240000001</v>
      </c>
      <c r="W15" s="43">
        <f t="shared" si="9"/>
        <v>0</v>
      </c>
      <c r="X15" s="17"/>
      <c r="Y15" s="17"/>
      <c r="Z15" s="17"/>
      <c r="AA15" s="17"/>
      <c r="AB15" s="43">
        <f t="shared" si="10"/>
        <v>0</v>
      </c>
      <c r="AC15" s="12"/>
      <c r="AD15" s="12"/>
      <c r="AE15" s="12"/>
      <c r="AF15" s="12"/>
      <c r="AG15" s="43">
        <f t="shared" si="1"/>
        <v>0</v>
      </c>
      <c r="AH15" s="11"/>
      <c r="AI15" s="11"/>
      <c r="AJ15" s="11"/>
      <c r="AK15" s="11"/>
      <c r="AL15" s="11"/>
      <c r="AM15" s="11"/>
      <c r="AN15" s="11"/>
      <c r="AO15" s="11"/>
      <c r="AP15" s="46">
        <f t="shared" si="2"/>
        <v>0</v>
      </c>
      <c r="AQ15" s="32">
        <f t="shared" si="3"/>
        <v>0</v>
      </c>
      <c r="AR15" s="31">
        <f t="shared" si="4"/>
        <v>0</v>
      </c>
      <c r="AS15" s="31">
        <f t="shared" si="5"/>
        <v>0</v>
      </c>
      <c r="AT15" s="10">
        <f>W15-'05-3'!W15</f>
        <v>0</v>
      </c>
      <c r="AU15" s="10">
        <f>AB15-'05-3'!AB15</f>
        <v>0</v>
      </c>
      <c r="AV15" s="10">
        <f>AG15-'05-3'!AG15</f>
        <v>0</v>
      </c>
      <c r="AY15" s="19"/>
    </row>
    <row r="16" spans="1:5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43">
        <f t="shared" si="9"/>
        <v>0.6</v>
      </c>
      <c r="X16" s="17"/>
      <c r="Y16" s="17"/>
      <c r="Z16" s="17">
        <v>0.6</v>
      </c>
      <c r="AA16" s="17"/>
      <c r="AB16" s="43">
        <f t="shared" si="10"/>
        <v>0</v>
      </c>
      <c r="AC16" s="12"/>
      <c r="AD16" s="12"/>
      <c r="AE16" s="12"/>
      <c r="AF16" s="12"/>
      <c r="AG16" s="43">
        <f t="shared" si="1"/>
        <v>0</v>
      </c>
      <c r="AH16" s="11"/>
      <c r="AI16" s="11"/>
      <c r="AJ16" s="11"/>
      <c r="AK16" s="11"/>
      <c r="AL16" s="11"/>
      <c r="AM16" s="11"/>
      <c r="AN16" s="11"/>
      <c r="AO16" s="11"/>
      <c r="AP16" s="46">
        <f t="shared" si="2"/>
        <v>68.706000000000003</v>
      </c>
      <c r="AQ16" s="32">
        <f t="shared" si="3"/>
        <v>9.0623489608506521E-3</v>
      </c>
      <c r="AR16" s="31" t="str">
        <f t="shared" si="4"/>
        <v>-</v>
      </c>
      <c r="AS16" s="31">
        <f t="shared" si="5"/>
        <v>0</v>
      </c>
      <c r="AT16" s="10">
        <f>W16-'05-3'!W16</f>
        <v>0</v>
      </c>
      <c r="AU16" s="10">
        <f>AB16-'05-3'!AB16</f>
        <v>0</v>
      </c>
      <c r="AV16" s="10">
        <f>AG16-'05-3'!AG16</f>
        <v>0</v>
      </c>
      <c r="AY16" s="19"/>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9">
        <f t="shared" si="0"/>
        <v>3064.0787084000003</v>
      </c>
      <c r="W17" s="43">
        <f t="shared" si="9"/>
        <v>0</v>
      </c>
      <c r="X17" s="17"/>
      <c r="Y17" s="17"/>
      <c r="Z17" s="17"/>
      <c r="AA17" s="17"/>
      <c r="AB17" s="43">
        <f t="shared" si="10"/>
        <v>0</v>
      </c>
      <c r="AC17" s="12"/>
      <c r="AD17" s="12"/>
      <c r="AE17" s="12"/>
      <c r="AF17" s="12"/>
      <c r="AG17" s="43">
        <f t="shared" si="1"/>
        <v>0</v>
      </c>
      <c r="AH17" s="11"/>
      <c r="AI17" s="11"/>
      <c r="AJ17" s="11"/>
      <c r="AK17" s="11"/>
      <c r="AL17" s="11"/>
      <c r="AM17" s="11"/>
      <c r="AN17" s="11"/>
      <c r="AO17" s="11"/>
      <c r="AP17" s="46">
        <f t="shared" si="2"/>
        <v>0</v>
      </c>
      <c r="AQ17" s="32">
        <f t="shared" si="3"/>
        <v>0</v>
      </c>
      <c r="AR17" s="31">
        <f t="shared" si="4"/>
        <v>0</v>
      </c>
      <c r="AS17" s="31">
        <f t="shared" si="5"/>
        <v>0</v>
      </c>
      <c r="AT17" s="10">
        <f>W17-'05-3'!W17</f>
        <v>0</v>
      </c>
      <c r="AU17" s="10">
        <f>AB17-'05-3'!AB17</f>
        <v>0</v>
      </c>
      <c r="AV17" s="10">
        <f>AG17-'05-3'!AG17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9">
        <f t="shared" si="0"/>
        <v>2451.1481909700001</v>
      </c>
      <c r="W18" s="43">
        <f t="shared" si="9"/>
        <v>0</v>
      </c>
      <c r="X18" s="11"/>
      <c r="Y18" s="11"/>
      <c r="Z18" s="11"/>
      <c r="AA18" s="11"/>
      <c r="AB18" s="44">
        <f t="shared" si="10"/>
        <v>0</v>
      </c>
      <c r="AC18" s="12"/>
      <c r="AD18" s="12"/>
      <c r="AE18" s="12"/>
      <c r="AF18" s="12"/>
      <c r="AG18" s="43">
        <f t="shared" si="1"/>
        <v>0</v>
      </c>
      <c r="AH18" s="11"/>
      <c r="AI18" s="11"/>
      <c r="AJ18" s="11"/>
      <c r="AK18" s="11"/>
      <c r="AL18" s="11"/>
      <c r="AM18" s="11"/>
      <c r="AN18" s="11"/>
      <c r="AO18" s="11"/>
      <c r="AP18" s="46">
        <f t="shared" si="2"/>
        <v>0</v>
      </c>
      <c r="AQ18" s="32">
        <f t="shared" si="3"/>
        <v>0</v>
      </c>
      <c r="AR18" s="31">
        <f t="shared" si="4"/>
        <v>0</v>
      </c>
      <c r="AS18" s="31">
        <f t="shared" si="5"/>
        <v>0</v>
      </c>
      <c r="AT18" s="10">
        <f>W18-'05-3'!W18</f>
        <v>0</v>
      </c>
      <c r="AU18" s="10">
        <f>AB18-'05-3'!AB18</f>
        <v>0</v>
      </c>
      <c r="AV18" s="10">
        <f>AG18-'05-3'!AG18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9">
        <f t="shared" si="0"/>
        <v>1302.4550208599999</v>
      </c>
      <c r="W19" s="43">
        <f t="shared" si="9"/>
        <v>0</v>
      </c>
      <c r="X19" s="11"/>
      <c r="Y19" s="11"/>
      <c r="Z19" s="11"/>
      <c r="AA19" s="11"/>
      <c r="AB19" s="43">
        <f t="shared" si="10"/>
        <v>0</v>
      </c>
      <c r="AC19" s="11"/>
      <c r="AD19" s="11"/>
      <c r="AE19" s="11"/>
      <c r="AF19" s="11"/>
      <c r="AG19" s="43">
        <f>SUM(AH19:AO19)</f>
        <v>0</v>
      </c>
      <c r="AH19" s="11"/>
      <c r="AI19" s="11"/>
      <c r="AJ19" s="11"/>
      <c r="AK19" s="11"/>
      <c r="AL19" s="11"/>
      <c r="AM19" s="11"/>
      <c r="AN19" s="11"/>
      <c r="AO19" s="11"/>
      <c r="AP19" s="46">
        <f t="shared" si="2"/>
        <v>0</v>
      </c>
      <c r="AQ19" s="32">
        <f t="shared" si="3"/>
        <v>0</v>
      </c>
      <c r="AR19" s="31">
        <f t="shared" si="4"/>
        <v>0</v>
      </c>
      <c r="AS19" s="31">
        <f t="shared" si="5"/>
        <v>0</v>
      </c>
      <c r="AT19" s="10">
        <f>W19-'05-3'!W19</f>
        <v>0</v>
      </c>
      <c r="AU19" s="10">
        <f>AB19-'05-3'!AB19</f>
        <v>0</v>
      </c>
      <c r="AV19" s="10">
        <f>AG19-'05-3'!AG19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9">
        <f t="shared" si="0"/>
        <v>5319.7914954000007</v>
      </c>
      <c r="W20" s="43">
        <f t="shared" si="9"/>
        <v>0</v>
      </c>
      <c r="X20" s="11"/>
      <c r="Y20" s="11"/>
      <c r="Z20" s="11"/>
      <c r="AA20" s="11"/>
      <c r="AB20" s="43">
        <f t="shared" si="10"/>
        <v>0</v>
      </c>
      <c r="AC20" s="12"/>
      <c r="AD20" s="12"/>
      <c r="AE20" s="12"/>
      <c r="AF20" s="12"/>
      <c r="AG20" s="43">
        <f>SUM(AH20:AO20)</f>
        <v>0</v>
      </c>
      <c r="AH20" s="11"/>
      <c r="AI20" s="11"/>
      <c r="AJ20" s="11"/>
      <c r="AK20" s="11"/>
      <c r="AL20" s="11"/>
      <c r="AM20" s="11"/>
      <c r="AN20" s="11"/>
      <c r="AO20" s="11"/>
      <c r="AP20" s="46">
        <f t="shared" si="2"/>
        <v>0</v>
      </c>
      <c r="AQ20" s="32">
        <f t="shared" si="3"/>
        <v>0</v>
      </c>
      <c r="AR20" s="31">
        <f t="shared" si="4"/>
        <v>0</v>
      </c>
      <c r="AS20" s="31">
        <f t="shared" si="5"/>
        <v>0</v>
      </c>
      <c r="AT20" s="10">
        <f>W20-'05-3'!W20</f>
        <v>0</v>
      </c>
      <c r="AU20" s="10">
        <f>AB20-'05-3'!AB20</f>
        <v>0</v>
      </c>
      <c r="AV20" s="10">
        <f>AG20-'05-3'!AG20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9">
        <f t="shared" si="0"/>
        <v>1004.7860591000001</v>
      </c>
      <c r="W21" s="45">
        <f t="shared" si="9"/>
        <v>0</v>
      </c>
      <c r="X21" s="11"/>
      <c r="Y21" s="11"/>
      <c r="Z21" s="11"/>
      <c r="AA21" s="11"/>
      <c r="AB21" s="43">
        <f t="shared" si="10"/>
        <v>0</v>
      </c>
      <c r="AC21" s="12"/>
      <c r="AD21" s="12"/>
      <c r="AE21" s="12"/>
      <c r="AF21" s="12"/>
      <c r="AG21" s="43">
        <f>SUM(AH21:AO21)</f>
        <v>0</v>
      </c>
      <c r="AH21" s="11"/>
      <c r="AI21" s="11"/>
      <c r="AJ21" s="11"/>
      <c r="AK21" s="11"/>
      <c r="AL21" s="11"/>
      <c r="AM21" s="11"/>
      <c r="AN21" s="11"/>
      <c r="AO21" s="11"/>
      <c r="AP21" s="46">
        <f t="shared" si="2"/>
        <v>0</v>
      </c>
      <c r="AQ21" s="32">
        <f t="shared" si="3"/>
        <v>0</v>
      </c>
      <c r="AR21" s="31" t="str">
        <f t="shared" si="4"/>
        <v>-</v>
      </c>
      <c r="AS21" s="31">
        <f t="shared" si="5"/>
        <v>0</v>
      </c>
      <c r="AT21" s="10">
        <f>W21-'05-3'!W21</f>
        <v>0</v>
      </c>
      <c r="AU21" s="10">
        <f>AB21-'05-3'!AB21</f>
        <v>0</v>
      </c>
      <c r="AV21" s="10">
        <f>AG21-'05-3'!AG21</f>
        <v>0</v>
      </c>
      <c r="AY21" s="19"/>
    </row>
    <row r="22" spans="1:51" s="41" customFormat="1" ht="20.25" customHeight="1">
      <c r="A22" s="18"/>
      <c r="B22" s="35" t="s">
        <v>40</v>
      </c>
      <c r="C22" s="36">
        <f t="shared" ref="C22:AP22" si="11">SUM(C9:C21)</f>
        <v>432.29929523809523</v>
      </c>
      <c r="D22" s="37">
        <f t="shared" si="11"/>
        <v>8.6112000000000002</v>
      </c>
      <c r="E22" s="37">
        <f t="shared" si="11"/>
        <v>82.072000000000003</v>
      </c>
      <c r="F22" s="37">
        <f t="shared" si="11"/>
        <v>248.64409523809525</v>
      </c>
      <c r="G22" s="37">
        <f t="shared" si="11"/>
        <v>92.97199999999998</v>
      </c>
      <c r="H22" s="36">
        <f t="shared" si="11"/>
        <v>106.94700000000002</v>
      </c>
      <c r="I22" s="37">
        <f t="shared" si="11"/>
        <v>31.369999999999997</v>
      </c>
      <c r="J22" s="37">
        <f t="shared" si="11"/>
        <v>57.017000000000003</v>
      </c>
      <c r="K22" s="37">
        <f t="shared" si="11"/>
        <v>18.559999999999999</v>
      </c>
      <c r="L22" s="37">
        <f t="shared" si="11"/>
        <v>0</v>
      </c>
      <c r="M22" s="36">
        <f t="shared" si="11"/>
        <v>173.76899999999998</v>
      </c>
      <c r="N22" s="37">
        <f t="shared" si="11"/>
        <v>13.255000000000001</v>
      </c>
      <c r="O22" s="37">
        <f t="shared" si="11"/>
        <v>15.922000000000001</v>
      </c>
      <c r="P22" s="37">
        <f t="shared" si="11"/>
        <v>2.95</v>
      </c>
      <c r="Q22" s="37">
        <f t="shared" si="11"/>
        <v>2.3660000000000005</v>
      </c>
      <c r="R22" s="37">
        <f t="shared" si="11"/>
        <v>32.879999999999995</v>
      </c>
      <c r="S22" s="37">
        <f t="shared" si="11"/>
        <v>44.305000000000007</v>
      </c>
      <c r="T22" s="37">
        <f t="shared" si="11"/>
        <v>23.345000000000002</v>
      </c>
      <c r="U22" s="37">
        <f t="shared" si="11"/>
        <v>38.746000000000009</v>
      </c>
      <c r="V22" s="38">
        <f t="shared" si="11"/>
        <v>67618.639896344306</v>
      </c>
      <c r="W22" s="42">
        <f>SUM(W9:W21)</f>
        <v>4.0259999999999998</v>
      </c>
      <c r="X22" s="34">
        <f>SUM(X9:X21)</f>
        <v>0.2</v>
      </c>
      <c r="Y22" s="34">
        <f>SUM(Y9:Y21)</f>
        <v>1.1000000000000001</v>
      </c>
      <c r="Z22" s="34">
        <f>SUM(Z9:Z21)</f>
        <v>2.726</v>
      </c>
      <c r="AA22" s="34">
        <f t="shared" si="11"/>
        <v>0</v>
      </c>
      <c r="AB22" s="42">
        <f t="shared" si="11"/>
        <v>0</v>
      </c>
      <c r="AC22" s="34">
        <f t="shared" si="11"/>
        <v>0</v>
      </c>
      <c r="AD22" s="34">
        <f t="shared" si="11"/>
        <v>0</v>
      </c>
      <c r="AE22" s="34">
        <f t="shared" si="11"/>
        <v>0</v>
      </c>
      <c r="AF22" s="34">
        <f t="shared" si="11"/>
        <v>0</v>
      </c>
      <c r="AG22" s="42">
        <f>SUM(AG9:AG21)</f>
        <v>1.07</v>
      </c>
      <c r="AH22" s="34">
        <f t="shared" si="11"/>
        <v>0</v>
      </c>
      <c r="AI22" s="34">
        <f t="shared" si="11"/>
        <v>0</v>
      </c>
      <c r="AJ22" s="34">
        <f t="shared" si="11"/>
        <v>0</v>
      </c>
      <c r="AK22" s="34">
        <f t="shared" si="11"/>
        <v>0</v>
      </c>
      <c r="AL22" s="34">
        <f t="shared" si="11"/>
        <v>0</v>
      </c>
      <c r="AM22" s="34">
        <f t="shared" si="11"/>
        <v>0.87</v>
      </c>
      <c r="AN22" s="34">
        <f t="shared" si="11"/>
        <v>0</v>
      </c>
      <c r="AO22" s="34">
        <f t="shared" si="11"/>
        <v>0.2</v>
      </c>
      <c r="AP22" s="47">
        <f t="shared" si="11"/>
        <v>627.37225860000001</v>
      </c>
      <c r="AQ22" s="39">
        <f>$W22/C22</f>
        <v>9.3129922818463561E-3</v>
      </c>
      <c r="AR22" s="40">
        <f t="shared" si="4"/>
        <v>0</v>
      </c>
      <c r="AS22" s="40">
        <f t="shared" si="5"/>
        <v>6.1576000322266927E-3</v>
      </c>
      <c r="AT22" s="52">
        <f>W22-'05-3'!W22</f>
        <v>1.6659999999999999</v>
      </c>
      <c r="AU22" s="34">
        <f>SUM(AU9:AU21)</f>
        <v>0</v>
      </c>
      <c r="AV22" s="52">
        <f>AG22-'05-3'!AG22</f>
        <v>0.37000000000000011</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1"/>
      <c r="C24" s="1"/>
      <c r="D24" s="1"/>
      <c r="E24" s="1"/>
      <c r="F24" s="1"/>
      <c r="G24" s="1"/>
      <c r="H24" s="1"/>
      <c r="I24" s="1"/>
      <c r="J24" s="1"/>
      <c r="K24" s="1"/>
      <c r="L24" s="1"/>
      <c r="M24" s="1"/>
      <c r="N24" s="1"/>
      <c r="O24" s="1"/>
      <c r="P24" s="1"/>
      <c r="Q24" s="1"/>
      <c r="R24" s="1"/>
      <c r="S24" s="1"/>
      <c r="T24" s="1"/>
      <c r="U24" s="1"/>
      <c r="V24" s="1"/>
    </row>
  </sheetData>
  <mergeCells count="32">
    <mergeCell ref="AB6:AB7"/>
    <mergeCell ref="AS6:AS7"/>
    <mergeCell ref="AT6:AT7"/>
    <mergeCell ref="AU6:AU7"/>
    <mergeCell ref="AV6:AV7"/>
    <mergeCell ref="AG6:AG7"/>
    <mergeCell ref="AH6:AK6"/>
    <mergeCell ref="AL6:AO6"/>
    <mergeCell ref="AP6:AP7"/>
    <mergeCell ref="AQ6:AQ7"/>
    <mergeCell ref="AR6:AR7"/>
    <mergeCell ref="N6:Q6"/>
    <mergeCell ref="R6:U6"/>
    <mergeCell ref="V6:V7"/>
    <mergeCell ref="W6:W7"/>
    <mergeCell ref="X6:AA6"/>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zoomScale="70" zoomScaleNormal="70" zoomScaleSheetLayoutView="70" workbookViewId="0">
      <pane xSplit="2" ySplit="7" topLeftCell="V8" activePane="bottomRight" state="frozen"/>
      <selection pane="topRight" activeCell="C1" sqref="C1"/>
      <selection pane="bottomLeft" activeCell="A8" sqref="A8"/>
      <selection pane="bottomRight" activeCell="AE21" sqref="AE21"/>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398437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47</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49"/>
      <c r="AU4" s="49"/>
      <c r="AV4" s="49"/>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row>
    <row r="7" spans="1:51" ht="111.75" customHeight="1">
      <c r="A7" s="175"/>
      <c r="B7" s="176"/>
      <c r="C7" s="176"/>
      <c r="D7" s="51" t="s">
        <v>19</v>
      </c>
      <c r="E7" s="7" t="s">
        <v>20</v>
      </c>
      <c r="F7" s="51" t="s">
        <v>21</v>
      </c>
      <c r="G7" s="51" t="s">
        <v>22</v>
      </c>
      <c r="H7" s="176"/>
      <c r="I7" s="51" t="s">
        <v>19</v>
      </c>
      <c r="J7" s="51" t="s">
        <v>20</v>
      </c>
      <c r="K7" s="51" t="s">
        <v>21</v>
      </c>
      <c r="L7" s="51" t="s">
        <v>22</v>
      </c>
      <c r="M7" s="176"/>
      <c r="N7" s="51" t="s">
        <v>23</v>
      </c>
      <c r="O7" s="51" t="s">
        <v>24</v>
      </c>
      <c r="P7" s="51" t="s">
        <v>25</v>
      </c>
      <c r="Q7" s="51" t="s">
        <v>26</v>
      </c>
      <c r="R7" s="51" t="s">
        <v>23</v>
      </c>
      <c r="S7" s="51" t="s">
        <v>24</v>
      </c>
      <c r="T7" s="51" t="s">
        <v>25</v>
      </c>
      <c r="U7" s="51" t="s">
        <v>26</v>
      </c>
      <c r="V7" s="176"/>
      <c r="W7" s="176"/>
      <c r="X7" s="51" t="s">
        <v>19</v>
      </c>
      <c r="Y7" s="51" t="s">
        <v>20</v>
      </c>
      <c r="Z7" s="51" t="s">
        <v>21</v>
      </c>
      <c r="AA7" s="51" t="s">
        <v>22</v>
      </c>
      <c r="AB7" s="176"/>
      <c r="AC7" s="51" t="s">
        <v>19</v>
      </c>
      <c r="AD7" s="51" t="s">
        <v>20</v>
      </c>
      <c r="AE7" s="51" t="s">
        <v>21</v>
      </c>
      <c r="AF7" s="51" t="s">
        <v>22</v>
      </c>
      <c r="AG7" s="176"/>
      <c r="AH7" s="51" t="s">
        <v>23</v>
      </c>
      <c r="AI7" s="51" t="s">
        <v>24</v>
      </c>
      <c r="AJ7" s="51" t="s">
        <v>25</v>
      </c>
      <c r="AK7" s="51" t="s">
        <v>26</v>
      </c>
      <c r="AL7" s="51" t="s">
        <v>23</v>
      </c>
      <c r="AM7" s="51" t="s">
        <v>24</v>
      </c>
      <c r="AN7" s="51" t="s">
        <v>25</v>
      </c>
      <c r="AO7" s="51"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43">
        <f>SUM(X9:AA9)</f>
        <v>0</v>
      </c>
      <c r="X9" s="11"/>
      <c r="Y9" s="11"/>
      <c r="Z9" s="11"/>
      <c r="AA9" s="11"/>
      <c r="AB9" s="43">
        <f>SUM(AC9:AF9)</f>
        <v>0</v>
      </c>
      <c r="AC9" s="12"/>
      <c r="AD9" s="12"/>
      <c r="AE9" s="12"/>
      <c r="AF9" s="12"/>
      <c r="AG9" s="43">
        <f t="shared" ref="AG9:AG18" si="1">SUM(AH9:AO9)</f>
        <v>0</v>
      </c>
      <c r="AH9" s="11"/>
      <c r="AI9" s="11"/>
      <c r="AJ9" s="11"/>
      <c r="AK9" s="11"/>
      <c r="AL9" s="11"/>
      <c r="AM9" s="11"/>
      <c r="AN9" s="11"/>
      <c r="AO9" s="11"/>
      <c r="AP9" s="46">
        <v>0</v>
      </c>
      <c r="AQ9" s="32">
        <f>$W9/C9</f>
        <v>0</v>
      </c>
      <c r="AR9" s="31">
        <f>IF(H9=0,"-",AB9/H9)</f>
        <v>0</v>
      </c>
      <c r="AS9" s="31">
        <f>AG9/M9</f>
        <v>0</v>
      </c>
      <c r="AT9" s="10">
        <f>W9-'13-3'!W9</f>
        <v>0</v>
      </c>
      <c r="AU9" s="10">
        <f>AB9-'13-3'!AB9</f>
        <v>0</v>
      </c>
      <c r="AV9" s="10">
        <f>AG9-'13-3'!AG9</f>
        <v>0</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43">
        <f>SUM(X10:AA10)</f>
        <v>0.66600000000000004</v>
      </c>
      <c r="X10" s="11"/>
      <c r="Y10" s="11">
        <v>0.13</v>
      </c>
      <c r="Z10" s="11">
        <f>0.13+0.406</f>
        <v>0.53600000000000003</v>
      </c>
      <c r="AA10" s="11"/>
      <c r="AB10" s="43">
        <f>SUM(AC10:AF10)</f>
        <v>0</v>
      </c>
      <c r="AC10" s="11"/>
      <c r="AD10" s="11"/>
      <c r="AE10" s="11"/>
      <c r="AF10" s="11"/>
      <c r="AG10" s="43">
        <f t="shared" si="1"/>
        <v>0.87</v>
      </c>
      <c r="AH10" s="11"/>
      <c r="AI10" s="11"/>
      <c r="AJ10" s="11"/>
      <c r="AK10" s="11"/>
      <c r="AL10" s="11"/>
      <c r="AM10" s="11">
        <f>0.65+0.22</f>
        <v>0.87</v>
      </c>
      <c r="AN10" s="11"/>
      <c r="AO10" s="11"/>
      <c r="AP10" s="46">
        <f>180+60+124</f>
        <v>364</v>
      </c>
      <c r="AQ10" s="32">
        <f t="shared" ref="AQ10:AQ21" si="2">$W10/C10</f>
        <v>1.0317423432634662E-2</v>
      </c>
      <c r="AR10" s="31">
        <f t="shared" ref="AR10:AR22" si="3">IF(H10=0,"-",AB10/H10)</f>
        <v>0</v>
      </c>
      <c r="AS10" s="31">
        <f t="shared" ref="AS10:AS22" si="4">AG10/M10</f>
        <v>4.7637299457920383E-2</v>
      </c>
      <c r="AT10" s="10">
        <f>W10-'13-3'!W10</f>
        <v>0</v>
      </c>
      <c r="AU10" s="10">
        <f>AB10-'13-3'!AB10</f>
        <v>0</v>
      </c>
      <c r="AV10" s="10">
        <f>AG10-'13-3'!AG10</f>
        <v>0</v>
      </c>
      <c r="AY10" s="19"/>
    </row>
    <row r="11" spans="1:51" ht="27" customHeight="1">
      <c r="A11" s="28">
        <v>3</v>
      </c>
      <c r="B11" s="29" t="s">
        <v>29</v>
      </c>
      <c r="C11" s="30">
        <f t="shared" ref="C11:C21" si="5">SUM(D11:G11)</f>
        <v>12.357000000000001</v>
      </c>
      <c r="D11" s="14">
        <v>0</v>
      </c>
      <c r="E11" s="14">
        <v>2.8639999999999999</v>
      </c>
      <c r="F11" s="14">
        <v>6.6509999999999998</v>
      </c>
      <c r="G11" s="14">
        <v>2.8420000000000001</v>
      </c>
      <c r="H11" s="30">
        <f t="shared" ref="H11:H21" si="6">SUM(I11:L11)</f>
        <v>11.988</v>
      </c>
      <c r="I11" s="15">
        <v>0</v>
      </c>
      <c r="J11" s="15">
        <v>11.988</v>
      </c>
      <c r="K11" s="15">
        <v>0</v>
      </c>
      <c r="L11" s="15">
        <v>0</v>
      </c>
      <c r="M11" s="30">
        <f t="shared" ref="M11:M21" si="7">SUM(N11:U11)</f>
        <v>5.0460000000000003</v>
      </c>
      <c r="N11" s="16">
        <v>1.3</v>
      </c>
      <c r="O11" s="16">
        <v>0</v>
      </c>
      <c r="P11" s="16">
        <v>0</v>
      </c>
      <c r="Q11" s="16">
        <v>0</v>
      </c>
      <c r="R11" s="16">
        <v>3.746</v>
      </c>
      <c r="S11" s="16">
        <v>0</v>
      </c>
      <c r="T11" s="16">
        <v>0</v>
      </c>
      <c r="U11" s="16">
        <v>0</v>
      </c>
      <c r="V11" s="9">
        <f t="shared" si="0"/>
        <v>1976.7845976400001</v>
      </c>
      <c r="W11" s="43">
        <f t="shared" ref="W11:W21" si="8">SUM(X11:AA11)</f>
        <v>0</v>
      </c>
      <c r="X11" s="11"/>
      <c r="Y11" s="11"/>
      <c r="Z11" s="11"/>
      <c r="AA11" s="11"/>
      <c r="AB11" s="43">
        <f t="shared" ref="AB11:AB21" si="9">SUM(AC11:AF11)</f>
        <v>0</v>
      </c>
      <c r="AC11" s="11"/>
      <c r="AD11" s="11"/>
      <c r="AE11" s="11"/>
      <c r="AF11" s="11"/>
      <c r="AG11" s="43">
        <f t="shared" si="1"/>
        <v>0</v>
      </c>
      <c r="AH11" s="11"/>
      <c r="AI11" s="11"/>
      <c r="AJ11" s="11"/>
      <c r="AK11" s="11"/>
      <c r="AL11" s="11"/>
      <c r="AM11" s="11"/>
      <c r="AN11" s="11"/>
      <c r="AO11" s="11"/>
      <c r="AP11" s="46">
        <v>35</v>
      </c>
      <c r="AQ11" s="32">
        <f t="shared" si="2"/>
        <v>0</v>
      </c>
      <c r="AR11" s="31">
        <f t="shared" si="3"/>
        <v>0</v>
      </c>
      <c r="AS11" s="31">
        <f t="shared" si="4"/>
        <v>0</v>
      </c>
      <c r="AT11" s="10">
        <f>W11-'13-3'!W11</f>
        <v>0</v>
      </c>
      <c r="AU11" s="10">
        <f>AB11-'13-3'!AB11</f>
        <v>0</v>
      </c>
      <c r="AV11" s="10">
        <f>AG11-'13-3'!AG11</f>
        <v>0</v>
      </c>
      <c r="AY11" s="19"/>
    </row>
    <row r="12" spans="1:51" ht="27" customHeight="1">
      <c r="A12" s="28">
        <v>4</v>
      </c>
      <c r="B12" s="29" t="s">
        <v>30</v>
      </c>
      <c r="C12" s="30">
        <f t="shared" si="5"/>
        <v>92.218295238095237</v>
      </c>
      <c r="D12" s="13">
        <v>6.7861999999999991</v>
      </c>
      <c r="E12" s="13">
        <v>9.5350000000000019</v>
      </c>
      <c r="F12" s="13">
        <v>50.432095238095236</v>
      </c>
      <c r="G12" s="13">
        <v>25.465</v>
      </c>
      <c r="H12" s="30">
        <f t="shared" si="6"/>
        <v>33.828999999999994</v>
      </c>
      <c r="I12" s="13">
        <v>2.4699999999999998</v>
      </c>
      <c r="J12" s="13">
        <v>22.904</v>
      </c>
      <c r="K12" s="13">
        <v>8.4549999999999983</v>
      </c>
      <c r="L12" s="13">
        <v>0</v>
      </c>
      <c r="M12" s="30">
        <f t="shared" si="7"/>
        <v>16.96</v>
      </c>
      <c r="N12" s="13">
        <v>3.17</v>
      </c>
      <c r="O12" s="13">
        <v>1</v>
      </c>
      <c r="P12" s="13">
        <v>0</v>
      </c>
      <c r="Q12" s="13">
        <v>0.5</v>
      </c>
      <c r="R12" s="13">
        <v>7.5200000000000014</v>
      </c>
      <c r="S12" s="13">
        <v>3.06</v>
      </c>
      <c r="T12" s="13">
        <v>0.2</v>
      </c>
      <c r="U12" s="13">
        <v>1.5099999999999998</v>
      </c>
      <c r="V12" s="9">
        <f t="shared" si="0"/>
        <v>13509.867929814283</v>
      </c>
      <c r="W12" s="43">
        <f t="shared" si="8"/>
        <v>4.4060000000000006</v>
      </c>
      <c r="X12" s="11">
        <v>0.2</v>
      </c>
      <c r="Y12" s="11">
        <v>1.252</v>
      </c>
      <c r="Z12" s="11">
        <v>2.7540000000000004</v>
      </c>
      <c r="AA12" s="11">
        <v>0.2</v>
      </c>
      <c r="AB12" s="43">
        <f t="shared" si="9"/>
        <v>0</v>
      </c>
      <c r="AC12" s="11"/>
      <c r="AD12" s="11"/>
      <c r="AE12" s="11"/>
      <c r="AF12" s="11"/>
      <c r="AG12" s="43">
        <f t="shared" si="1"/>
        <v>0.57000000000000006</v>
      </c>
      <c r="AH12" s="11">
        <v>0</v>
      </c>
      <c r="AI12" s="11">
        <v>0.1</v>
      </c>
      <c r="AJ12" s="11">
        <v>0</v>
      </c>
      <c r="AK12" s="11">
        <v>0</v>
      </c>
      <c r="AL12" s="11">
        <v>0</v>
      </c>
      <c r="AM12" s="11">
        <v>0</v>
      </c>
      <c r="AN12" s="11">
        <v>0.27</v>
      </c>
      <c r="AO12" s="11">
        <v>0.2</v>
      </c>
      <c r="AP12" s="46">
        <v>725</v>
      </c>
      <c r="AQ12" s="32">
        <f t="shared" si="2"/>
        <v>4.7777938082940064E-2</v>
      </c>
      <c r="AR12" s="31">
        <f t="shared" si="3"/>
        <v>0</v>
      </c>
      <c r="AS12" s="31">
        <f t="shared" si="4"/>
        <v>3.3608490566037735E-2</v>
      </c>
      <c r="AT12" s="10">
        <f>W12-'13-3'!W12</f>
        <v>1.9760000000000009</v>
      </c>
      <c r="AU12" s="10">
        <f>AB12-'13-3'!AB12</f>
        <v>0</v>
      </c>
      <c r="AV12" s="10">
        <f>AG12-'13-3'!AG12</f>
        <v>0.37000000000000005</v>
      </c>
      <c r="AY12" s="19"/>
    </row>
    <row r="13" spans="1:51" ht="27" customHeight="1">
      <c r="A13" s="28">
        <v>5</v>
      </c>
      <c r="B13" s="29" t="s">
        <v>31</v>
      </c>
      <c r="C13" s="30">
        <f t="shared" si="5"/>
        <v>39.071999999999996</v>
      </c>
      <c r="D13" s="13">
        <v>0</v>
      </c>
      <c r="E13" s="13">
        <v>12.367999999999999</v>
      </c>
      <c r="F13" s="13">
        <v>17.338999999999999</v>
      </c>
      <c r="G13" s="13">
        <v>9.3650000000000002</v>
      </c>
      <c r="H13" s="30">
        <f t="shared" si="6"/>
        <v>10.000000000000002</v>
      </c>
      <c r="I13" s="13">
        <v>8.9</v>
      </c>
      <c r="J13" s="13">
        <v>0.8</v>
      </c>
      <c r="K13" s="13">
        <v>0.3</v>
      </c>
      <c r="L13" s="13">
        <v>0</v>
      </c>
      <c r="M13" s="30">
        <f t="shared" si="7"/>
        <v>14.105</v>
      </c>
      <c r="N13" s="13">
        <v>1.4300000000000002</v>
      </c>
      <c r="O13" s="13">
        <v>0</v>
      </c>
      <c r="P13" s="13">
        <v>0.4</v>
      </c>
      <c r="Q13" s="13">
        <v>0.2</v>
      </c>
      <c r="R13" s="13">
        <v>2.09</v>
      </c>
      <c r="S13" s="13">
        <v>0</v>
      </c>
      <c r="T13" s="13">
        <v>8.6950000000000003</v>
      </c>
      <c r="U13" s="13">
        <v>1.29</v>
      </c>
      <c r="V13" s="9">
        <f t="shared" si="0"/>
        <v>6302.0020680000007</v>
      </c>
      <c r="W13" s="43">
        <f t="shared" si="8"/>
        <v>0</v>
      </c>
      <c r="X13" s="11"/>
      <c r="Y13" s="11"/>
      <c r="Z13" s="11"/>
      <c r="AA13" s="11"/>
      <c r="AB13" s="43">
        <f t="shared" si="9"/>
        <v>0</v>
      </c>
      <c r="AC13" s="12"/>
      <c r="AD13" s="12"/>
      <c r="AE13" s="12"/>
      <c r="AF13" s="12"/>
      <c r="AG13" s="43">
        <f t="shared" si="1"/>
        <v>0</v>
      </c>
      <c r="AH13" s="11"/>
      <c r="AI13" s="11"/>
      <c r="AJ13" s="11"/>
      <c r="AK13" s="11"/>
      <c r="AL13" s="11"/>
      <c r="AM13" s="11"/>
      <c r="AN13" s="11"/>
      <c r="AO13" s="11"/>
      <c r="AP13" s="46">
        <v>0</v>
      </c>
      <c r="AQ13" s="32">
        <f t="shared" si="2"/>
        <v>0</v>
      </c>
      <c r="AR13" s="31">
        <f t="shared" si="3"/>
        <v>0</v>
      </c>
      <c r="AS13" s="31">
        <f t="shared" si="4"/>
        <v>0</v>
      </c>
      <c r="AT13" s="10">
        <f>W13-'13-3'!W13</f>
        <v>0</v>
      </c>
      <c r="AU13" s="10">
        <f>AB13-'13-3'!AB13</f>
        <v>0</v>
      </c>
      <c r="AV13" s="10">
        <f>AG13-'13-3'!AG13</f>
        <v>0</v>
      </c>
      <c r="AY13" s="19"/>
    </row>
    <row r="14" spans="1:51" ht="27" customHeight="1">
      <c r="A14" s="28">
        <v>6</v>
      </c>
      <c r="B14" s="29" t="s">
        <v>32</v>
      </c>
      <c r="C14" s="30">
        <f t="shared" si="5"/>
        <v>12.48</v>
      </c>
      <c r="D14" s="13">
        <v>0</v>
      </c>
      <c r="E14" s="13">
        <v>1.5690000000000002</v>
      </c>
      <c r="F14" s="13">
        <v>3.7170000000000005</v>
      </c>
      <c r="G14" s="13">
        <v>7.194</v>
      </c>
      <c r="H14" s="30">
        <f t="shared" si="6"/>
        <v>0</v>
      </c>
      <c r="I14" s="13">
        <v>0</v>
      </c>
      <c r="J14" s="13">
        <v>0</v>
      </c>
      <c r="K14" s="13">
        <v>0</v>
      </c>
      <c r="L14" s="13">
        <v>0</v>
      </c>
      <c r="M14" s="30">
        <f t="shared" si="7"/>
        <v>2.1730000000000005</v>
      </c>
      <c r="N14" s="13">
        <v>0</v>
      </c>
      <c r="O14" s="13">
        <v>0</v>
      </c>
      <c r="P14" s="13">
        <v>0.60000000000000009</v>
      </c>
      <c r="Q14" s="13">
        <v>0</v>
      </c>
      <c r="R14" s="13">
        <v>5.5E-2</v>
      </c>
      <c r="S14" s="13">
        <v>0.60499999999999998</v>
      </c>
      <c r="T14" s="13">
        <v>0.47000000000000008</v>
      </c>
      <c r="U14" s="13">
        <v>0.443</v>
      </c>
      <c r="V14" s="9">
        <f t="shared" si="0"/>
        <v>1679.0976101199999</v>
      </c>
      <c r="W14" s="43">
        <f t="shared" si="8"/>
        <v>1.04</v>
      </c>
      <c r="X14" s="17"/>
      <c r="Y14" s="17"/>
      <c r="Z14" s="17">
        <v>0.33</v>
      </c>
      <c r="AA14" s="17">
        <v>0.71</v>
      </c>
      <c r="AB14" s="43">
        <f t="shared" si="9"/>
        <v>0</v>
      </c>
      <c r="AC14" s="12"/>
      <c r="AD14" s="12"/>
      <c r="AE14" s="12"/>
      <c r="AF14" s="12"/>
      <c r="AG14" s="43">
        <f t="shared" si="1"/>
        <v>0</v>
      </c>
      <c r="AH14" s="11"/>
      <c r="AI14" s="11"/>
      <c r="AJ14" s="11"/>
      <c r="AK14" s="11"/>
      <c r="AL14" s="11"/>
      <c r="AM14" s="11"/>
      <c r="AN14" s="11"/>
      <c r="AO14" s="11"/>
      <c r="AP14" s="46">
        <v>0</v>
      </c>
      <c r="AQ14" s="32">
        <f t="shared" si="2"/>
        <v>8.3333333333333329E-2</v>
      </c>
      <c r="AR14" s="31" t="str">
        <f t="shared" si="3"/>
        <v>-</v>
      </c>
      <c r="AS14" s="31">
        <f t="shared" si="4"/>
        <v>0</v>
      </c>
      <c r="AT14" s="10">
        <f>W14-'13-3'!W14</f>
        <v>0.71</v>
      </c>
      <c r="AU14" s="10">
        <f>AB14-'13-3'!AB14</f>
        <v>0</v>
      </c>
      <c r="AV14" s="10">
        <f>AG14-'13-3'!AG14</f>
        <v>0</v>
      </c>
      <c r="AY14" s="19"/>
    </row>
    <row r="15" spans="1:51" ht="27" customHeight="1">
      <c r="A15" s="28">
        <v>7</v>
      </c>
      <c r="B15" s="29" t="s">
        <v>33</v>
      </c>
      <c r="C15" s="30">
        <f t="shared" si="5"/>
        <v>20.000000000000007</v>
      </c>
      <c r="D15" s="13">
        <v>0</v>
      </c>
      <c r="E15" s="13">
        <v>2.5</v>
      </c>
      <c r="F15" s="13">
        <v>13.500000000000005</v>
      </c>
      <c r="G15" s="13">
        <v>4.0000000000000018</v>
      </c>
      <c r="H15" s="30">
        <f t="shared" si="6"/>
        <v>3</v>
      </c>
      <c r="I15" s="13">
        <v>0</v>
      </c>
      <c r="J15" s="13">
        <v>1</v>
      </c>
      <c r="K15" s="13">
        <v>2</v>
      </c>
      <c r="L15" s="13">
        <v>0</v>
      </c>
      <c r="M15" s="30">
        <f t="shared" si="7"/>
        <v>2</v>
      </c>
      <c r="N15" s="13">
        <v>0</v>
      </c>
      <c r="O15" s="13">
        <v>0</v>
      </c>
      <c r="P15" s="13">
        <v>0</v>
      </c>
      <c r="Q15" s="13">
        <v>0</v>
      </c>
      <c r="R15" s="13">
        <v>0</v>
      </c>
      <c r="S15" s="13">
        <v>0</v>
      </c>
      <c r="T15" s="13">
        <v>2</v>
      </c>
      <c r="U15" s="13">
        <v>0</v>
      </c>
      <c r="V15" s="9">
        <f t="shared" si="0"/>
        <v>2600.385240000001</v>
      </c>
      <c r="W15" s="43">
        <f t="shared" si="8"/>
        <v>0</v>
      </c>
      <c r="X15" s="17"/>
      <c r="Y15" s="17"/>
      <c r="Z15" s="17"/>
      <c r="AA15" s="17"/>
      <c r="AB15" s="43">
        <f t="shared" si="9"/>
        <v>0</v>
      </c>
      <c r="AC15" s="12"/>
      <c r="AD15" s="12"/>
      <c r="AE15" s="12"/>
      <c r="AF15" s="12"/>
      <c r="AG15" s="43">
        <f t="shared" si="1"/>
        <v>0</v>
      </c>
      <c r="AH15" s="11"/>
      <c r="AI15" s="11"/>
      <c r="AJ15" s="11"/>
      <c r="AK15" s="11"/>
      <c r="AL15" s="11"/>
      <c r="AM15" s="11"/>
      <c r="AN15" s="11"/>
      <c r="AO15" s="11"/>
      <c r="AP15" s="46">
        <v>0</v>
      </c>
      <c r="AQ15" s="32">
        <f t="shared" si="2"/>
        <v>0</v>
      </c>
      <c r="AR15" s="31">
        <f t="shared" si="3"/>
        <v>0</v>
      </c>
      <c r="AS15" s="31">
        <f t="shared" si="4"/>
        <v>0</v>
      </c>
      <c r="AT15" s="10">
        <f>W15-'13-3'!W15</f>
        <v>0</v>
      </c>
      <c r="AU15" s="10">
        <f>AB15-'13-3'!AB15</f>
        <v>0</v>
      </c>
      <c r="AV15" s="10">
        <f>AG15-'13-3'!AG15</f>
        <v>0</v>
      </c>
      <c r="AY15" s="19"/>
    </row>
    <row r="16" spans="1:51" ht="27" customHeight="1">
      <c r="A16" s="28">
        <v>8</v>
      </c>
      <c r="B16" s="29" t="s">
        <v>34</v>
      </c>
      <c r="C16" s="30">
        <f t="shared" si="5"/>
        <v>66.207999999999998</v>
      </c>
      <c r="D16" s="13">
        <v>0.2</v>
      </c>
      <c r="E16" s="13">
        <v>19.628999999999998</v>
      </c>
      <c r="F16" s="13">
        <v>40.52000000000001</v>
      </c>
      <c r="G16" s="13">
        <v>5.859</v>
      </c>
      <c r="H16" s="30">
        <f t="shared" si="6"/>
        <v>0</v>
      </c>
      <c r="I16" s="13">
        <v>0</v>
      </c>
      <c r="J16" s="13">
        <v>0</v>
      </c>
      <c r="K16" s="13">
        <v>0</v>
      </c>
      <c r="L16" s="13">
        <v>0</v>
      </c>
      <c r="M16" s="30">
        <f t="shared" si="7"/>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43">
        <f t="shared" si="8"/>
        <v>0.6</v>
      </c>
      <c r="X16" s="17"/>
      <c r="Y16" s="17"/>
      <c r="Z16" s="17">
        <v>0.6</v>
      </c>
      <c r="AA16" s="17"/>
      <c r="AB16" s="43">
        <f t="shared" si="9"/>
        <v>0</v>
      </c>
      <c r="AC16" s="12"/>
      <c r="AD16" s="12"/>
      <c r="AE16" s="12"/>
      <c r="AF16" s="12"/>
      <c r="AG16" s="43">
        <f t="shared" si="1"/>
        <v>0</v>
      </c>
      <c r="AH16" s="11"/>
      <c r="AI16" s="11"/>
      <c r="AJ16" s="11"/>
      <c r="AK16" s="11"/>
      <c r="AL16" s="11"/>
      <c r="AM16" s="11"/>
      <c r="AN16" s="11"/>
      <c r="AO16" s="11"/>
      <c r="AP16" s="46">
        <v>100</v>
      </c>
      <c r="AQ16" s="32">
        <f t="shared" si="2"/>
        <v>9.0623489608506521E-3</v>
      </c>
      <c r="AR16" s="31" t="str">
        <f t="shared" si="3"/>
        <v>-</v>
      </c>
      <c r="AS16" s="31">
        <f t="shared" si="4"/>
        <v>0</v>
      </c>
      <c r="AT16" s="10">
        <f>W16-'13-3'!W16</f>
        <v>0</v>
      </c>
      <c r="AU16" s="10">
        <f>AB16-'13-3'!AB16</f>
        <v>0</v>
      </c>
      <c r="AV16" s="10">
        <f>AG16-'13-3'!AG16</f>
        <v>0</v>
      </c>
      <c r="AW16" s="5" t="s">
        <v>46</v>
      </c>
      <c r="AY16" s="19"/>
    </row>
    <row r="17" spans="1:51" ht="27" customHeight="1">
      <c r="A17" s="28">
        <v>9</v>
      </c>
      <c r="B17" s="29" t="s">
        <v>35</v>
      </c>
      <c r="C17" s="30">
        <f t="shared" si="5"/>
        <v>19.548000000000002</v>
      </c>
      <c r="D17" s="13">
        <v>0.2</v>
      </c>
      <c r="E17" s="13">
        <v>4.1310000000000002</v>
      </c>
      <c r="F17" s="13">
        <v>9.0570000000000004</v>
      </c>
      <c r="G17" s="13">
        <v>6.16</v>
      </c>
      <c r="H17" s="30">
        <f t="shared" si="6"/>
        <v>16.942</v>
      </c>
      <c r="I17" s="13">
        <v>6.9499999999999993</v>
      </c>
      <c r="J17" s="13">
        <v>6.1820000000000004</v>
      </c>
      <c r="K17" s="13">
        <v>3.81</v>
      </c>
      <c r="L17" s="13">
        <v>0</v>
      </c>
      <c r="M17" s="30">
        <f t="shared" si="7"/>
        <v>6.8900000000000006</v>
      </c>
      <c r="N17" s="13">
        <v>1</v>
      </c>
      <c r="O17" s="13">
        <v>0</v>
      </c>
      <c r="P17" s="13">
        <v>0.82</v>
      </c>
      <c r="Q17" s="13">
        <v>0</v>
      </c>
      <c r="R17" s="13">
        <v>3.02</v>
      </c>
      <c r="S17" s="13">
        <v>0</v>
      </c>
      <c r="T17" s="13">
        <v>2.0500000000000003</v>
      </c>
      <c r="U17" s="13">
        <v>0</v>
      </c>
      <c r="V17" s="9">
        <f t="shared" si="0"/>
        <v>3064.0787084000003</v>
      </c>
      <c r="W17" s="43">
        <f t="shared" si="8"/>
        <v>0</v>
      </c>
      <c r="X17" s="17"/>
      <c r="Y17" s="17"/>
      <c r="Z17" s="17"/>
      <c r="AA17" s="17"/>
      <c r="AB17" s="43">
        <f t="shared" si="9"/>
        <v>0</v>
      </c>
      <c r="AC17" s="12"/>
      <c r="AD17" s="12"/>
      <c r="AE17" s="12"/>
      <c r="AF17" s="12"/>
      <c r="AG17" s="43">
        <f t="shared" si="1"/>
        <v>0</v>
      </c>
      <c r="AH17" s="11"/>
      <c r="AI17" s="11"/>
      <c r="AJ17" s="11"/>
      <c r="AK17" s="11"/>
      <c r="AL17" s="11"/>
      <c r="AM17" s="11"/>
      <c r="AN17" s="11"/>
      <c r="AO17" s="11"/>
      <c r="AP17" s="46">
        <v>0</v>
      </c>
      <c r="AQ17" s="32">
        <f t="shared" si="2"/>
        <v>0</v>
      </c>
      <c r="AR17" s="31">
        <f t="shared" si="3"/>
        <v>0</v>
      </c>
      <c r="AS17" s="31">
        <f t="shared" si="4"/>
        <v>0</v>
      </c>
      <c r="AT17" s="10">
        <f>W17-'13-3'!W17</f>
        <v>0</v>
      </c>
      <c r="AU17" s="10">
        <f>AB17-'13-3'!AB17</f>
        <v>0</v>
      </c>
      <c r="AV17" s="10">
        <f>AG17-'13-3'!AG17</f>
        <v>0</v>
      </c>
      <c r="AY17" s="19"/>
    </row>
    <row r="18" spans="1:51" ht="27" customHeight="1">
      <c r="A18" s="28">
        <v>10</v>
      </c>
      <c r="B18" s="29" t="s">
        <v>36</v>
      </c>
      <c r="C18" s="30">
        <f t="shared" si="5"/>
        <v>16.322999999999997</v>
      </c>
      <c r="D18" s="13">
        <v>0</v>
      </c>
      <c r="E18" s="13">
        <v>1.7909999999999999</v>
      </c>
      <c r="F18" s="13">
        <v>13.441999999999997</v>
      </c>
      <c r="G18" s="13">
        <v>1.0900000000000001</v>
      </c>
      <c r="H18" s="30">
        <f t="shared" si="6"/>
        <v>1.8049999999999999</v>
      </c>
      <c r="I18" s="13">
        <v>0</v>
      </c>
      <c r="J18" s="13">
        <v>0.92999999999999994</v>
      </c>
      <c r="K18" s="13">
        <v>0.875</v>
      </c>
      <c r="L18" s="13">
        <v>0</v>
      </c>
      <c r="M18" s="30">
        <f t="shared" si="7"/>
        <v>7.6189999999999998</v>
      </c>
      <c r="N18" s="13">
        <v>0.375</v>
      </c>
      <c r="O18" s="13">
        <v>0</v>
      </c>
      <c r="P18" s="13">
        <v>0</v>
      </c>
      <c r="Q18" s="13">
        <v>0</v>
      </c>
      <c r="R18" s="13">
        <v>0.7669999999999999</v>
      </c>
      <c r="S18" s="13">
        <v>0.6120000000000001</v>
      </c>
      <c r="T18" s="13">
        <v>1.851</v>
      </c>
      <c r="U18" s="13">
        <v>4.0139999999999993</v>
      </c>
      <c r="V18" s="9">
        <f t="shared" si="0"/>
        <v>2451.1481909700001</v>
      </c>
      <c r="W18" s="43">
        <f t="shared" si="8"/>
        <v>0</v>
      </c>
      <c r="X18" s="11"/>
      <c r="Y18" s="11"/>
      <c r="Z18" s="11"/>
      <c r="AA18" s="11"/>
      <c r="AB18" s="44">
        <f t="shared" si="9"/>
        <v>0</v>
      </c>
      <c r="AC18" s="12"/>
      <c r="AD18" s="12"/>
      <c r="AE18" s="12"/>
      <c r="AF18" s="12"/>
      <c r="AG18" s="43">
        <f t="shared" si="1"/>
        <v>0</v>
      </c>
      <c r="AH18" s="11"/>
      <c r="AI18" s="11"/>
      <c r="AJ18" s="11"/>
      <c r="AK18" s="11"/>
      <c r="AL18" s="11"/>
      <c r="AM18" s="11"/>
      <c r="AN18" s="11"/>
      <c r="AO18" s="11"/>
      <c r="AP18" s="46">
        <v>0</v>
      </c>
      <c r="AQ18" s="32">
        <f t="shared" si="2"/>
        <v>0</v>
      </c>
      <c r="AR18" s="31">
        <f t="shared" si="3"/>
        <v>0</v>
      </c>
      <c r="AS18" s="31">
        <f t="shared" si="4"/>
        <v>0</v>
      </c>
      <c r="AT18" s="10">
        <f>W18-'13-3'!W18</f>
        <v>0</v>
      </c>
      <c r="AU18" s="10">
        <f>AB18-'13-3'!AB18</f>
        <v>0</v>
      </c>
      <c r="AV18" s="10">
        <f>AG18-'13-3'!AG18</f>
        <v>0</v>
      </c>
      <c r="AY18" s="19"/>
    </row>
    <row r="19" spans="1:51" ht="27" customHeight="1">
      <c r="A19" s="28">
        <v>11</v>
      </c>
      <c r="B19" s="29" t="s">
        <v>37</v>
      </c>
      <c r="C19" s="30">
        <f t="shared" si="5"/>
        <v>4.2089999999999996</v>
      </c>
      <c r="D19" s="13">
        <v>0</v>
      </c>
      <c r="E19" s="13">
        <v>4.125</v>
      </c>
      <c r="F19" s="13">
        <v>8.4000000000000005E-2</v>
      </c>
      <c r="G19" s="13">
        <v>0</v>
      </c>
      <c r="H19" s="30">
        <f t="shared" si="6"/>
        <v>2.4729999999999999</v>
      </c>
      <c r="I19" s="13">
        <v>0</v>
      </c>
      <c r="J19" s="13">
        <v>2.4729999999999999</v>
      </c>
      <c r="K19" s="13">
        <v>0</v>
      </c>
      <c r="L19" s="13">
        <v>0</v>
      </c>
      <c r="M19" s="30">
        <f t="shared" si="7"/>
        <v>7.431</v>
      </c>
      <c r="N19" s="13">
        <v>0</v>
      </c>
      <c r="O19" s="13">
        <v>0</v>
      </c>
      <c r="P19" s="13">
        <v>0</v>
      </c>
      <c r="Q19" s="13">
        <v>0</v>
      </c>
      <c r="R19" s="13">
        <v>0.51200000000000001</v>
      </c>
      <c r="S19" s="13">
        <v>0</v>
      </c>
      <c r="T19" s="13">
        <v>6.7190000000000003</v>
      </c>
      <c r="U19" s="13">
        <v>0.2</v>
      </c>
      <c r="V19" s="9">
        <f t="shared" si="0"/>
        <v>1302.4550208599999</v>
      </c>
      <c r="W19" s="43">
        <f t="shared" si="8"/>
        <v>0</v>
      </c>
      <c r="X19" s="11"/>
      <c r="Y19" s="11"/>
      <c r="Z19" s="11"/>
      <c r="AA19" s="11"/>
      <c r="AB19" s="43">
        <f t="shared" si="9"/>
        <v>0</v>
      </c>
      <c r="AC19" s="11"/>
      <c r="AD19" s="11"/>
      <c r="AE19" s="11"/>
      <c r="AF19" s="11"/>
      <c r="AG19" s="43">
        <f>SUM(AH19:AO19)</f>
        <v>0</v>
      </c>
      <c r="AH19" s="11"/>
      <c r="AI19" s="11"/>
      <c r="AJ19" s="11"/>
      <c r="AK19" s="11"/>
      <c r="AL19" s="11"/>
      <c r="AM19" s="11"/>
      <c r="AN19" s="11"/>
      <c r="AO19" s="11"/>
      <c r="AP19" s="46">
        <v>0</v>
      </c>
      <c r="AQ19" s="32">
        <f t="shared" si="2"/>
        <v>0</v>
      </c>
      <c r="AR19" s="31">
        <f t="shared" si="3"/>
        <v>0</v>
      </c>
      <c r="AS19" s="31">
        <f t="shared" si="4"/>
        <v>0</v>
      </c>
      <c r="AT19" s="10">
        <f>W19-'13-3'!W19</f>
        <v>0</v>
      </c>
      <c r="AU19" s="10">
        <f>AB19-'13-3'!AB19</f>
        <v>0</v>
      </c>
      <c r="AV19" s="10">
        <f>AG19-'13-3'!AG19</f>
        <v>0</v>
      </c>
      <c r="AY19" s="19"/>
    </row>
    <row r="20" spans="1:51" ht="27" customHeight="1">
      <c r="A20" s="28">
        <v>12</v>
      </c>
      <c r="B20" s="29" t="s">
        <v>38</v>
      </c>
      <c r="C20" s="30">
        <f t="shared" si="5"/>
        <v>36.433999999999997</v>
      </c>
      <c r="D20" s="13">
        <v>0.65</v>
      </c>
      <c r="E20" s="13">
        <v>7.8939999999999992</v>
      </c>
      <c r="F20" s="13">
        <v>19.366999999999997</v>
      </c>
      <c r="G20" s="13">
        <v>8.5229999999999997</v>
      </c>
      <c r="H20" s="30">
        <f t="shared" si="6"/>
        <v>13.15</v>
      </c>
      <c r="I20" s="13">
        <v>11.15</v>
      </c>
      <c r="J20" s="13">
        <v>2</v>
      </c>
      <c r="K20" s="13">
        <v>0</v>
      </c>
      <c r="L20" s="13">
        <v>0</v>
      </c>
      <c r="M20" s="30">
        <f t="shared" si="7"/>
        <v>8.26</v>
      </c>
      <c r="N20" s="13">
        <v>0.36</v>
      </c>
      <c r="O20" s="13">
        <v>2.13</v>
      </c>
      <c r="P20" s="13">
        <v>0</v>
      </c>
      <c r="Q20" s="13">
        <v>0</v>
      </c>
      <c r="R20" s="13">
        <v>1.5</v>
      </c>
      <c r="S20" s="13">
        <v>3.1950000000000003</v>
      </c>
      <c r="T20" s="13">
        <v>0</v>
      </c>
      <c r="U20" s="13">
        <v>1.075</v>
      </c>
      <c r="V20" s="9">
        <f t="shared" si="0"/>
        <v>5319.7914954000007</v>
      </c>
      <c r="W20" s="43">
        <f t="shared" si="8"/>
        <v>0</v>
      </c>
      <c r="X20" s="11"/>
      <c r="Y20" s="11"/>
      <c r="Z20" s="11"/>
      <c r="AA20" s="11"/>
      <c r="AB20" s="43">
        <f t="shared" si="9"/>
        <v>0</v>
      </c>
      <c r="AC20" s="12"/>
      <c r="AD20" s="12"/>
      <c r="AE20" s="12"/>
      <c r="AF20" s="12"/>
      <c r="AG20" s="43">
        <f>SUM(AH20:AO20)</f>
        <v>0</v>
      </c>
      <c r="AH20" s="11"/>
      <c r="AI20" s="11"/>
      <c r="AJ20" s="11"/>
      <c r="AK20" s="11"/>
      <c r="AL20" s="11"/>
      <c r="AM20" s="11"/>
      <c r="AN20" s="11"/>
      <c r="AO20" s="11"/>
      <c r="AP20" s="46">
        <v>0</v>
      </c>
      <c r="AQ20" s="32">
        <f t="shared" si="2"/>
        <v>0</v>
      </c>
      <c r="AR20" s="31">
        <f t="shared" si="3"/>
        <v>0</v>
      </c>
      <c r="AS20" s="31">
        <f t="shared" si="4"/>
        <v>0</v>
      </c>
      <c r="AT20" s="10">
        <f>W20-'13-3'!W20</f>
        <v>0</v>
      </c>
      <c r="AU20" s="10">
        <f>AB20-'13-3'!AB20</f>
        <v>0</v>
      </c>
      <c r="AV20" s="10">
        <f>AG20-'13-3'!AG20</f>
        <v>0</v>
      </c>
      <c r="AY20" s="19"/>
    </row>
    <row r="21" spans="1:51" ht="27" customHeight="1">
      <c r="A21" s="28">
        <v>13</v>
      </c>
      <c r="B21" s="29" t="s">
        <v>39</v>
      </c>
      <c r="C21" s="30">
        <f t="shared" si="5"/>
        <v>6.7949999999999999</v>
      </c>
      <c r="D21" s="13">
        <v>0</v>
      </c>
      <c r="E21" s="13">
        <v>2</v>
      </c>
      <c r="F21" s="13">
        <v>3.7749999999999999</v>
      </c>
      <c r="G21" s="13">
        <v>1.02</v>
      </c>
      <c r="H21" s="30">
        <f t="shared" si="6"/>
        <v>0</v>
      </c>
      <c r="I21" s="13">
        <v>0</v>
      </c>
      <c r="J21" s="13">
        <v>0</v>
      </c>
      <c r="K21" s="13">
        <v>0</v>
      </c>
      <c r="L21" s="13">
        <v>0</v>
      </c>
      <c r="M21" s="30">
        <f t="shared" si="7"/>
        <v>1.17</v>
      </c>
      <c r="N21" s="13">
        <v>0.64</v>
      </c>
      <c r="O21" s="13">
        <v>0</v>
      </c>
      <c r="P21" s="13">
        <v>0.53</v>
      </c>
      <c r="Q21" s="13">
        <v>0</v>
      </c>
      <c r="R21" s="13">
        <v>0</v>
      </c>
      <c r="S21" s="13">
        <v>0</v>
      </c>
      <c r="T21" s="13">
        <v>0</v>
      </c>
      <c r="U21" s="13">
        <v>0</v>
      </c>
      <c r="V21" s="9">
        <f t="shared" si="0"/>
        <v>1004.7860591000001</v>
      </c>
      <c r="W21" s="45">
        <f t="shared" si="8"/>
        <v>0</v>
      </c>
      <c r="X21" s="11"/>
      <c r="Y21" s="11"/>
      <c r="Z21" s="11"/>
      <c r="AA21" s="11"/>
      <c r="AB21" s="43">
        <f t="shared" si="9"/>
        <v>0</v>
      </c>
      <c r="AC21" s="12"/>
      <c r="AD21" s="12"/>
      <c r="AE21" s="12"/>
      <c r="AF21" s="12"/>
      <c r="AG21" s="43">
        <f>SUM(AH21:AO21)</f>
        <v>0</v>
      </c>
      <c r="AH21" s="11"/>
      <c r="AI21" s="11"/>
      <c r="AJ21" s="11"/>
      <c r="AK21" s="11"/>
      <c r="AL21" s="11"/>
      <c r="AM21" s="11"/>
      <c r="AN21" s="11"/>
      <c r="AO21" s="11"/>
      <c r="AP21" s="46">
        <v>0</v>
      </c>
      <c r="AQ21" s="32">
        <f t="shared" si="2"/>
        <v>0</v>
      </c>
      <c r="AR21" s="31" t="str">
        <f t="shared" si="3"/>
        <v>-</v>
      </c>
      <c r="AS21" s="31">
        <f t="shared" si="4"/>
        <v>0</v>
      </c>
      <c r="AT21" s="10">
        <f>W21-'13-3'!W21</f>
        <v>0</v>
      </c>
      <c r="AU21" s="10">
        <f>AB21-'13-3'!AB21</f>
        <v>0</v>
      </c>
      <c r="AV21" s="10">
        <f>AG21-'13-3'!AG21</f>
        <v>0</v>
      </c>
      <c r="AY21" s="19"/>
    </row>
    <row r="22" spans="1:51" s="41" customFormat="1" ht="20.25" customHeight="1">
      <c r="A22" s="50"/>
      <c r="B22" s="35" t="s">
        <v>40</v>
      </c>
      <c r="C22" s="36">
        <f t="shared" ref="C22:AP22" si="10">SUM(C9:C21)</f>
        <v>432.29929523809523</v>
      </c>
      <c r="D22" s="37">
        <f t="shared" si="10"/>
        <v>8.6112000000000002</v>
      </c>
      <c r="E22" s="37">
        <f t="shared" si="10"/>
        <v>82.072000000000003</v>
      </c>
      <c r="F22" s="37">
        <f t="shared" si="10"/>
        <v>248.64409523809525</v>
      </c>
      <c r="G22" s="37">
        <f t="shared" si="10"/>
        <v>92.97199999999998</v>
      </c>
      <c r="H22" s="36">
        <f t="shared" si="10"/>
        <v>106.94700000000002</v>
      </c>
      <c r="I22" s="37">
        <f t="shared" si="10"/>
        <v>31.369999999999997</v>
      </c>
      <c r="J22" s="37">
        <f t="shared" si="10"/>
        <v>57.017000000000003</v>
      </c>
      <c r="K22" s="37">
        <f t="shared" si="10"/>
        <v>18.559999999999999</v>
      </c>
      <c r="L22" s="37">
        <f t="shared" si="10"/>
        <v>0</v>
      </c>
      <c r="M22" s="36">
        <f t="shared" si="10"/>
        <v>173.76899999999998</v>
      </c>
      <c r="N22" s="37">
        <f t="shared" si="10"/>
        <v>13.255000000000001</v>
      </c>
      <c r="O22" s="37">
        <f t="shared" si="10"/>
        <v>15.922000000000001</v>
      </c>
      <c r="P22" s="37">
        <f t="shared" si="10"/>
        <v>2.95</v>
      </c>
      <c r="Q22" s="37">
        <f t="shared" si="10"/>
        <v>2.3660000000000005</v>
      </c>
      <c r="R22" s="37">
        <f t="shared" si="10"/>
        <v>32.879999999999995</v>
      </c>
      <c r="S22" s="37">
        <f t="shared" si="10"/>
        <v>44.305000000000007</v>
      </c>
      <c r="T22" s="37">
        <f t="shared" si="10"/>
        <v>23.345000000000002</v>
      </c>
      <c r="U22" s="37">
        <f t="shared" si="10"/>
        <v>38.746000000000009</v>
      </c>
      <c r="V22" s="38">
        <f t="shared" si="10"/>
        <v>67618.639896344306</v>
      </c>
      <c r="W22" s="42">
        <f>SUM(W9:W21)</f>
        <v>6.7120000000000006</v>
      </c>
      <c r="X22" s="34">
        <f>SUM(X9:X21)</f>
        <v>0.2</v>
      </c>
      <c r="Y22" s="34">
        <f>SUM(Y9:Y21)</f>
        <v>1.3820000000000001</v>
      </c>
      <c r="Z22" s="34">
        <f>SUM(Z9:Z21)</f>
        <v>4.2200000000000006</v>
      </c>
      <c r="AA22" s="34">
        <f t="shared" si="10"/>
        <v>0.90999999999999992</v>
      </c>
      <c r="AB22" s="42">
        <f t="shared" si="10"/>
        <v>0</v>
      </c>
      <c r="AC22" s="34">
        <f t="shared" si="10"/>
        <v>0</v>
      </c>
      <c r="AD22" s="34">
        <f t="shared" si="10"/>
        <v>0</v>
      </c>
      <c r="AE22" s="34">
        <f t="shared" si="10"/>
        <v>0</v>
      </c>
      <c r="AF22" s="34">
        <f t="shared" si="10"/>
        <v>0</v>
      </c>
      <c r="AG22" s="42">
        <f>SUM(AG9:AG21)</f>
        <v>1.44</v>
      </c>
      <c r="AH22" s="34">
        <f t="shared" si="10"/>
        <v>0</v>
      </c>
      <c r="AI22" s="34">
        <f t="shared" si="10"/>
        <v>0.1</v>
      </c>
      <c r="AJ22" s="34">
        <f t="shared" si="10"/>
        <v>0</v>
      </c>
      <c r="AK22" s="34">
        <f t="shared" si="10"/>
        <v>0</v>
      </c>
      <c r="AL22" s="34">
        <f t="shared" si="10"/>
        <v>0</v>
      </c>
      <c r="AM22" s="34">
        <f t="shared" si="10"/>
        <v>0.87</v>
      </c>
      <c r="AN22" s="34">
        <f t="shared" si="10"/>
        <v>0.27</v>
      </c>
      <c r="AO22" s="34">
        <f t="shared" si="10"/>
        <v>0.2</v>
      </c>
      <c r="AP22" s="47">
        <f t="shared" si="10"/>
        <v>1224</v>
      </c>
      <c r="AQ22" s="39">
        <f>$W22/C22</f>
        <v>1.5526280227459699E-2</v>
      </c>
      <c r="AR22" s="40">
        <f t="shared" si="3"/>
        <v>0</v>
      </c>
      <c r="AS22" s="40">
        <f t="shared" si="4"/>
        <v>8.2868635947723705E-3</v>
      </c>
      <c r="AT22" s="52">
        <f>W22-'13-3'!W22</f>
        <v>2.6860000000000008</v>
      </c>
      <c r="AU22" s="34">
        <f>SUM(AU9:AU21)</f>
        <v>0</v>
      </c>
      <c r="AV22" s="34">
        <f>SUM(AV9:AV21)</f>
        <v>0.37000000000000005</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1"/>
      <c r="C24" s="1"/>
      <c r="D24" s="1"/>
      <c r="E24" s="1"/>
      <c r="F24" s="1"/>
      <c r="G24" s="1"/>
      <c r="H24" s="1"/>
      <c r="I24" s="1"/>
      <c r="J24" s="1"/>
      <c r="K24" s="1"/>
      <c r="L24" s="1"/>
      <c r="M24" s="1"/>
      <c r="N24" s="1"/>
      <c r="O24" s="1"/>
      <c r="P24" s="1"/>
      <c r="Q24" s="1"/>
      <c r="R24" s="1"/>
      <c r="S24" s="1"/>
      <c r="T24" s="1"/>
      <c r="U24" s="1"/>
      <c r="V24" s="1"/>
    </row>
  </sheetData>
  <mergeCells count="32">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 ref="N6:Q6"/>
    <mergeCell ref="R6:U6"/>
    <mergeCell ref="V6:V7"/>
    <mergeCell ref="W6:W7"/>
    <mergeCell ref="X6:AA6"/>
    <mergeCell ref="AB6:AB7"/>
    <mergeCell ref="AS6:AS7"/>
    <mergeCell ref="AT6:AT7"/>
    <mergeCell ref="AU6:AU7"/>
    <mergeCell ref="AV6:AV7"/>
    <mergeCell ref="AG6:AG7"/>
    <mergeCell ref="AH6:AK6"/>
    <mergeCell ref="AL6:AO6"/>
    <mergeCell ref="AP6:AP7"/>
    <mergeCell ref="AQ6:AQ7"/>
    <mergeCell ref="AR6:AR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zoomScale="70" zoomScaleNormal="70" zoomScaleSheetLayoutView="70" workbookViewId="0">
      <pane xSplit="2" ySplit="7" topLeftCell="V8" activePane="bottomRight" state="frozen"/>
      <selection pane="topRight" activeCell="C1" sqref="C1"/>
      <selection pane="bottomLeft" activeCell="A8" sqref="A8"/>
      <selection pane="bottomRight" activeCell="AK26" sqref="AK26"/>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398437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48</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54"/>
      <c r="AU4" s="54"/>
      <c r="AV4" s="54"/>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row>
    <row r="7" spans="1:51" ht="111.75" customHeight="1">
      <c r="A7" s="175"/>
      <c r="B7" s="176"/>
      <c r="C7" s="176"/>
      <c r="D7" s="53" t="s">
        <v>19</v>
      </c>
      <c r="E7" s="7" t="s">
        <v>20</v>
      </c>
      <c r="F7" s="53" t="s">
        <v>21</v>
      </c>
      <c r="G7" s="53" t="s">
        <v>22</v>
      </c>
      <c r="H7" s="176"/>
      <c r="I7" s="53" t="s">
        <v>19</v>
      </c>
      <c r="J7" s="53" t="s">
        <v>20</v>
      </c>
      <c r="K7" s="53" t="s">
        <v>21</v>
      </c>
      <c r="L7" s="53" t="s">
        <v>22</v>
      </c>
      <c r="M7" s="176"/>
      <c r="N7" s="53" t="s">
        <v>23</v>
      </c>
      <c r="O7" s="53" t="s">
        <v>24</v>
      </c>
      <c r="P7" s="53" t="s">
        <v>25</v>
      </c>
      <c r="Q7" s="53" t="s">
        <v>26</v>
      </c>
      <c r="R7" s="53" t="s">
        <v>23</v>
      </c>
      <c r="S7" s="53" t="s">
        <v>24</v>
      </c>
      <c r="T7" s="53" t="s">
        <v>25</v>
      </c>
      <c r="U7" s="53" t="s">
        <v>26</v>
      </c>
      <c r="V7" s="176"/>
      <c r="W7" s="176"/>
      <c r="X7" s="53" t="s">
        <v>19</v>
      </c>
      <c r="Y7" s="53" t="s">
        <v>20</v>
      </c>
      <c r="Z7" s="53" t="s">
        <v>21</v>
      </c>
      <c r="AA7" s="53" t="s">
        <v>22</v>
      </c>
      <c r="AB7" s="176"/>
      <c r="AC7" s="53" t="s">
        <v>19</v>
      </c>
      <c r="AD7" s="53" t="s">
        <v>20</v>
      </c>
      <c r="AE7" s="53" t="s">
        <v>21</v>
      </c>
      <c r="AF7" s="53" t="s">
        <v>22</v>
      </c>
      <c r="AG7" s="176"/>
      <c r="AH7" s="53" t="s">
        <v>23</v>
      </c>
      <c r="AI7" s="53" t="s">
        <v>24</v>
      </c>
      <c r="AJ7" s="53" t="s">
        <v>25</v>
      </c>
      <c r="AK7" s="53" t="s">
        <v>26</v>
      </c>
      <c r="AL7" s="53" t="s">
        <v>23</v>
      </c>
      <c r="AM7" s="53" t="s">
        <v>24</v>
      </c>
      <c r="AN7" s="53" t="s">
        <v>25</v>
      </c>
      <c r="AO7" s="53"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61">
        <f>SUM(X9:AA9)</f>
        <v>0.43</v>
      </c>
      <c r="X9" s="62">
        <v>0</v>
      </c>
      <c r="Y9" s="62">
        <v>7.0000000000000007E-2</v>
      </c>
      <c r="Z9" s="62">
        <v>0.36</v>
      </c>
      <c r="AA9" s="62">
        <v>0</v>
      </c>
      <c r="AB9" s="61">
        <f>SUM(AC9:AF9)</f>
        <v>0</v>
      </c>
      <c r="AC9" s="64"/>
      <c r="AD9" s="64"/>
      <c r="AE9" s="64"/>
      <c r="AF9" s="64"/>
      <c r="AG9" s="61">
        <f t="shared" ref="AG9:AG18" si="1">SUM(AH9:AO9)</f>
        <v>4.55</v>
      </c>
      <c r="AH9" s="62">
        <v>0</v>
      </c>
      <c r="AI9" s="62">
        <v>0</v>
      </c>
      <c r="AJ9" s="62">
        <v>0</v>
      </c>
      <c r="AK9" s="62">
        <v>0</v>
      </c>
      <c r="AL9" s="62">
        <v>0</v>
      </c>
      <c r="AM9" s="62">
        <v>0.4</v>
      </c>
      <c r="AN9" s="62">
        <v>0</v>
      </c>
      <c r="AO9" s="62">
        <v>4.1499999999999995</v>
      </c>
      <c r="AP9" s="63">
        <v>476</v>
      </c>
      <c r="AQ9" s="32">
        <f>$W9/C9</f>
        <v>1.0212806384191524E-2</v>
      </c>
      <c r="AR9" s="31">
        <f>IF(H9=0,"-",AB9/H9)</f>
        <v>0</v>
      </c>
      <c r="AS9" s="31">
        <f>AG9/M9</f>
        <v>0.14618943580516644</v>
      </c>
      <c r="AT9" s="10">
        <f>W9-'19-03'!W9</f>
        <v>0.43</v>
      </c>
      <c r="AU9" s="10">
        <f>AB9-'19-03'!AB9</f>
        <v>0</v>
      </c>
      <c r="AV9" s="10">
        <f>AG9-'19-03'!AG9</f>
        <v>4.55</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61">
        <f>SUM(X10:AA10)</f>
        <v>2.4899999999999998</v>
      </c>
      <c r="X10" s="62">
        <v>0</v>
      </c>
      <c r="Y10" s="62">
        <v>0.49</v>
      </c>
      <c r="Z10" s="62">
        <v>1.6</v>
      </c>
      <c r="AA10" s="62">
        <v>0.4</v>
      </c>
      <c r="AB10" s="61">
        <f>SUM(AC10:AF10)</f>
        <v>0</v>
      </c>
      <c r="AC10" s="62"/>
      <c r="AD10" s="62"/>
      <c r="AE10" s="62"/>
      <c r="AF10" s="62"/>
      <c r="AG10" s="61">
        <f t="shared" si="1"/>
        <v>0.92</v>
      </c>
      <c r="AH10" s="62">
        <v>0</v>
      </c>
      <c r="AI10" s="62">
        <v>0</v>
      </c>
      <c r="AJ10" s="62">
        <v>0</v>
      </c>
      <c r="AK10" s="62">
        <v>0</v>
      </c>
      <c r="AL10" s="62">
        <v>0.22</v>
      </c>
      <c r="AM10" s="62">
        <v>0.70000000000000007</v>
      </c>
      <c r="AN10" s="62">
        <v>0</v>
      </c>
      <c r="AO10" s="62">
        <v>0</v>
      </c>
      <c r="AP10" s="63">
        <v>372</v>
      </c>
      <c r="AQ10" s="32">
        <f t="shared" ref="AQ10:AQ21" si="2">$W10/C10</f>
        <v>3.8574150671562016E-2</v>
      </c>
      <c r="AR10" s="31">
        <f t="shared" ref="AR10:AR22" si="3">IF(H10=0,"-",AB10/H10)</f>
        <v>0</v>
      </c>
      <c r="AS10" s="31">
        <f t="shared" ref="AS10:AS22" si="4">AG10/M10</f>
        <v>5.037507528883535E-2</v>
      </c>
      <c r="AT10" s="10">
        <f>W10-'19-03'!W10</f>
        <v>1.8239999999999998</v>
      </c>
      <c r="AU10" s="10">
        <f>AB10-'19-03'!AB10</f>
        <v>0</v>
      </c>
      <c r="AV10" s="10">
        <f>AG10-'19-03'!AG10</f>
        <v>5.0000000000000044E-2</v>
      </c>
      <c r="AY10" s="19"/>
    </row>
    <row r="11" spans="1:51" ht="27" customHeight="1">
      <c r="A11" s="28">
        <v>3</v>
      </c>
      <c r="B11" s="29" t="s">
        <v>29</v>
      </c>
      <c r="C11" s="30">
        <f t="shared" ref="C11:C21" si="5">SUM(D11:G11)</f>
        <v>12.357000000000001</v>
      </c>
      <c r="D11" s="14">
        <v>0</v>
      </c>
      <c r="E11" s="14">
        <v>2.8639999999999999</v>
      </c>
      <c r="F11" s="14">
        <v>6.6509999999999998</v>
      </c>
      <c r="G11" s="14">
        <v>2.8420000000000001</v>
      </c>
      <c r="H11" s="30">
        <f t="shared" ref="H11:H21" si="6">SUM(I11:L11)</f>
        <v>11.988</v>
      </c>
      <c r="I11" s="15">
        <v>0</v>
      </c>
      <c r="J11" s="15">
        <v>11.988</v>
      </c>
      <c r="K11" s="15">
        <v>0</v>
      </c>
      <c r="L11" s="15">
        <v>0</v>
      </c>
      <c r="M11" s="30">
        <f t="shared" ref="M11:M21" si="7">SUM(N11:U11)</f>
        <v>5.0460000000000003</v>
      </c>
      <c r="N11" s="16">
        <v>1.3</v>
      </c>
      <c r="O11" s="16">
        <v>0</v>
      </c>
      <c r="P11" s="16">
        <v>0</v>
      </c>
      <c r="Q11" s="16">
        <v>0</v>
      </c>
      <c r="R11" s="16">
        <v>3.746</v>
      </c>
      <c r="S11" s="16">
        <v>0</v>
      </c>
      <c r="T11" s="16">
        <v>0</v>
      </c>
      <c r="U11" s="16">
        <v>0</v>
      </c>
      <c r="V11" s="9">
        <f t="shared" si="0"/>
        <v>1976.7845976400001</v>
      </c>
      <c r="W11" s="59">
        <f t="shared" ref="W11:W21" si="8">SUM(X11:AA11)</f>
        <v>0</v>
      </c>
      <c r="X11" s="11"/>
      <c r="Y11" s="11"/>
      <c r="Z11" s="11"/>
      <c r="AA11" s="11"/>
      <c r="AB11" s="59">
        <f t="shared" ref="AB11:AB21" si="9">SUM(AC11:AF11)</f>
        <v>0</v>
      </c>
      <c r="AC11" s="11"/>
      <c r="AD11" s="11"/>
      <c r="AE11" s="11"/>
      <c r="AF11" s="11"/>
      <c r="AG11" s="59">
        <f t="shared" si="1"/>
        <v>0</v>
      </c>
      <c r="AH11" s="11"/>
      <c r="AI11" s="11"/>
      <c r="AJ11" s="11"/>
      <c r="AK11" s="11"/>
      <c r="AL11" s="11"/>
      <c r="AM11" s="11"/>
      <c r="AN11" s="11"/>
      <c r="AO11" s="11"/>
      <c r="AP11" s="46">
        <v>35</v>
      </c>
      <c r="AQ11" s="32">
        <f t="shared" si="2"/>
        <v>0</v>
      </c>
      <c r="AR11" s="31">
        <f t="shared" si="3"/>
        <v>0</v>
      </c>
      <c r="AS11" s="31">
        <f t="shared" si="4"/>
        <v>0</v>
      </c>
      <c r="AT11" s="10">
        <f>W11-'19-03'!W11</f>
        <v>0</v>
      </c>
      <c r="AU11" s="10">
        <f>AB11-'19-03'!AB11</f>
        <v>0</v>
      </c>
      <c r="AV11" s="10">
        <f>AG11-'19-03'!AG11</f>
        <v>0</v>
      </c>
      <c r="AY11" s="19"/>
    </row>
    <row r="12" spans="1:51" ht="27" customHeight="1">
      <c r="A12" s="28">
        <v>4</v>
      </c>
      <c r="B12" s="29" t="s">
        <v>30</v>
      </c>
      <c r="C12" s="30">
        <f t="shared" si="5"/>
        <v>92.218295238095237</v>
      </c>
      <c r="D12" s="13">
        <v>6.7861999999999991</v>
      </c>
      <c r="E12" s="13">
        <v>9.5350000000000019</v>
      </c>
      <c r="F12" s="13">
        <v>50.432095238095236</v>
      </c>
      <c r="G12" s="13">
        <v>25.465</v>
      </c>
      <c r="H12" s="30">
        <f t="shared" si="6"/>
        <v>33.828999999999994</v>
      </c>
      <c r="I12" s="13">
        <v>2.4699999999999998</v>
      </c>
      <c r="J12" s="13">
        <v>22.904</v>
      </c>
      <c r="K12" s="13">
        <v>8.4549999999999983</v>
      </c>
      <c r="L12" s="13">
        <v>0</v>
      </c>
      <c r="M12" s="30">
        <f t="shared" si="7"/>
        <v>16.96</v>
      </c>
      <c r="N12" s="13">
        <v>3.17</v>
      </c>
      <c r="O12" s="13">
        <v>1</v>
      </c>
      <c r="P12" s="13">
        <v>0</v>
      </c>
      <c r="Q12" s="13">
        <v>0.5</v>
      </c>
      <c r="R12" s="13">
        <v>7.5200000000000014</v>
      </c>
      <c r="S12" s="13">
        <v>3.06</v>
      </c>
      <c r="T12" s="13">
        <v>0.2</v>
      </c>
      <c r="U12" s="13">
        <v>1.5099999999999998</v>
      </c>
      <c r="V12" s="9">
        <f t="shared" si="0"/>
        <v>13509.867929814283</v>
      </c>
      <c r="W12" s="61">
        <f t="shared" si="8"/>
        <v>5.6260000000000003</v>
      </c>
      <c r="X12" s="62">
        <v>0.2</v>
      </c>
      <c r="Y12" s="62">
        <v>1.252</v>
      </c>
      <c r="Z12" s="62">
        <v>3.6240000000000006</v>
      </c>
      <c r="AA12" s="62">
        <v>0.55000000000000004</v>
      </c>
      <c r="AB12" s="61">
        <f t="shared" si="9"/>
        <v>0</v>
      </c>
      <c r="AC12" s="62"/>
      <c r="AD12" s="62"/>
      <c r="AE12" s="62"/>
      <c r="AF12" s="62"/>
      <c r="AG12" s="61">
        <f t="shared" si="1"/>
        <v>0.57000000000000006</v>
      </c>
      <c r="AH12" s="62">
        <v>0</v>
      </c>
      <c r="AI12" s="62">
        <v>0.1</v>
      </c>
      <c r="AJ12" s="62">
        <v>0</v>
      </c>
      <c r="AK12" s="62">
        <v>0</v>
      </c>
      <c r="AL12" s="62">
        <v>0</v>
      </c>
      <c r="AM12" s="62">
        <v>0</v>
      </c>
      <c r="AN12" s="62">
        <v>0.27</v>
      </c>
      <c r="AO12" s="62">
        <v>0.2</v>
      </c>
      <c r="AP12" s="63">
        <v>992</v>
      </c>
      <c r="AQ12" s="32">
        <f t="shared" si="2"/>
        <v>6.1007417080031948E-2</v>
      </c>
      <c r="AR12" s="31">
        <f t="shared" si="3"/>
        <v>0</v>
      </c>
      <c r="AS12" s="31">
        <f t="shared" si="4"/>
        <v>3.3608490566037735E-2</v>
      </c>
      <c r="AT12" s="10">
        <f>W12-'19-03'!W12</f>
        <v>1.2199999999999998</v>
      </c>
      <c r="AU12" s="10">
        <f>AB12-'19-03'!AB12</f>
        <v>0</v>
      </c>
      <c r="AV12" s="10">
        <f>AG12-'19-03'!AG12</f>
        <v>0</v>
      </c>
      <c r="AY12" s="19"/>
    </row>
    <row r="13" spans="1:51" ht="27" customHeight="1">
      <c r="A13" s="28">
        <v>5</v>
      </c>
      <c r="B13" s="29" t="s">
        <v>31</v>
      </c>
      <c r="C13" s="30">
        <f t="shared" si="5"/>
        <v>39.071999999999996</v>
      </c>
      <c r="D13" s="13">
        <v>0</v>
      </c>
      <c r="E13" s="13">
        <v>12.367999999999999</v>
      </c>
      <c r="F13" s="13">
        <v>17.338999999999999</v>
      </c>
      <c r="G13" s="13">
        <v>9.3650000000000002</v>
      </c>
      <c r="H13" s="30">
        <f t="shared" si="6"/>
        <v>10.000000000000002</v>
      </c>
      <c r="I13" s="13">
        <v>8.9</v>
      </c>
      <c r="J13" s="13">
        <v>0.8</v>
      </c>
      <c r="K13" s="13">
        <v>0.3</v>
      </c>
      <c r="L13" s="13">
        <v>0</v>
      </c>
      <c r="M13" s="30">
        <f t="shared" si="7"/>
        <v>14.105</v>
      </c>
      <c r="N13" s="13">
        <v>1.4300000000000002</v>
      </c>
      <c r="O13" s="13">
        <v>0</v>
      </c>
      <c r="P13" s="13">
        <v>0.4</v>
      </c>
      <c r="Q13" s="13">
        <v>0.2</v>
      </c>
      <c r="R13" s="13">
        <v>2.09</v>
      </c>
      <c r="S13" s="13">
        <v>0</v>
      </c>
      <c r="T13" s="13">
        <v>8.6950000000000003</v>
      </c>
      <c r="U13" s="13">
        <v>1.29</v>
      </c>
      <c r="V13" s="9">
        <f t="shared" si="0"/>
        <v>6302.0020680000007</v>
      </c>
      <c r="W13" s="59">
        <f t="shared" si="8"/>
        <v>0</v>
      </c>
      <c r="X13" s="11"/>
      <c r="Y13" s="11"/>
      <c r="Z13" s="11"/>
      <c r="AA13" s="11"/>
      <c r="AB13" s="59">
        <f t="shared" si="9"/>
        <v>0</v>
      </c>
      <c r="AC13" s="12"/>
      <c r="AD13" s="12"/>
      <c r="AE13" s="12"/>
      <c r="AF13" s="12"/>
      <c r="AG13" s="59">
        <f t="shared" si="1"/>
        <v>0</v>
      </c>
      <c r="AH13" s="11"/>
      <c r="AI13" s="11"/>
      <c r="AJ13" s="11"/>
      <c r="AK13" s="11"/>
      <c r="AL13" s="11"/>
      <c r="AM13" s="11"/>
      <c r="AN13" s="11"/>
      <c r="AO13" s="11"/>
      <c r="AP13" s="46"/>
      <c r="AQ13" s="32">
        <f t="shared" si="2"/>
        <v>0</v>
      </c>
      <c r="AR13" s="31">
        <f t="shared" si="3"/>
        <v>0</v>
      </c>
      <c r="AS13" s="31">
        <f t="shared" si="4"/>
        <v>0</v>
      </c>
      <c r="AT13" s="10">
        <f>W13-'19-03'!W13</f>
        <v>0</v>
      </c>
      <c r="AU13" s="10">
        <f>AB13-'19-03'!AB13</f>
        <v>0</v>
      </c>
      <c r="AV13" s="10">
        <f>AG13-'19-03'!AG13</f>
        <v>0</v>
      </c>
      <c r="AY13" s="19"/>
    </row>
    <row r="14" spans="1:51" ht="27" customHeight="1">
      <c r="A14" s="28">
        <v>6</v>
      </c>
      <c r="B14" s="29" t="s">
        <v>32</v>
      </c>
      <c r="C14" s="30">
        <f t="shared" si="5"/>
        <v>12.48</v>
      </c>
      <c r="D14" s="13">
        <v>0</v>
      </c>
      <c r="E14" s="13">
        <v>1.5690000000000002</v>
      </c>
      <c r="F14" s="13">
        <v>3.7170000000000005</v>
      </c>
      <c r="G14" s="13">
        <v>7.194</v>
      </c>
      <c r="H14" s="30">
        <f t="shared" si="6"/>
        <v>0</v>
      </c>
      <c r="I14" s="13">
        <v>0</v>
      </c>
      <c r="J14" s="13">
        <v>0</v>
      </c>
      <c r="K14" s="13">
        <v>0</v>
      </c>
      <c r="L14" s="13">
        <v>0</v>
      </c>
      <c r="M14" s="30">
        <f t="shared" si="7"/>
        <v>2.1730000000000005</v>
      </c>
      <c r="N14" s="13">
        <v>0</v>
      </c>
      <c r="O14" s="13">
        <v>0</v>
      </c>
      <c r="P14" s="13">
        <v>0.60000000000000009</v>
      </c>
      <c r="Q14" s="13">
        <v>0</v>
      </c>
      <c r="R14" s="13">
        <v>5.5E-2</v>
      </c>
      <c r="S14" s="13">
        <v>0.60499999999999998</v>
      </c>
      <c r="T14" s="13">
        <v>0.47000000000000008</v>
      </c>
      <c r="U14" s="13">
        <v>0.443</v>
      </c>
      <c r="V14" s="9">
        <f t="shared" si="0"/>
        <v>1679.0976101199999</v>
      </c>
      <c r="W14" s="61">
        <f t="shared" si="8"/>
        <v>1.97</v>
      </c>
      <c r="X14" s="65"/>
      <c r="Y14" s="65"/>
      <c r="Z14" s="65">
        <v>0.32</v>
      </c>
      <c r="AA14" s="65">
        <v>1.65</v>
      </c>
      <c r="AB14" s="61">
        <f t="shared" si="9"/>
        <v>0</v>
      </c>
      <c r="AC14" s="64"/>
      <c r="AD14" s="64"/>
      <c r="AE14" s="64"/>
      <c r="AF14" s="64"/>
      <c r="AG14" s="61">
        <f t="shared" si="1"/>
        <v>0</v>
      </c>
      <c r="AH14" s="62"/>
      <c r="AI14" s="62"/>
      <c r="AJ14" s="62"/>
      <c r="AK14" s="62"/>
      <c r="AL14" s="62"/>
      <c r="AM14" s="62"/>
      <c r="AN14" s="62"/>
      <c r="AO14" s="62"/>
      <c r="AP14" s="63">
        <v>33.6</v>
      </c>
      <c r="AQ14" s="32">
        <f t="shared" si="2"/>
        <v>0.1578525641025641</v>
      </c>
      <c r="AR14" s="31" t="str">
        <f t="shared" si="3"/>
        <v>-</v>
      </c>
      <c r="AS14" s="31">
        <f t="shared" si="4"/>
        <v>0</v>
      </c>
      <c r="AT14" s="10">
        <f>W14-'19-03'!W14</f>
        <v>0.92999999999999994</v>
      </c>
      <c r="AU14" s="10">
        <f>AB14-'19-03'!AB14</f>
        <v>0</v>
      </c>
      <c r="AV14" s="10">
        <f>AG14-'19-03'!AG14</f>
        <v>0</v>
      </c>
      <c r="AY14" s="19"/>
    </row>
    <row r="15" spans="1:51" ht="27" customHeight="1">
      <c r="A15" s="28">
        <v>7</v>
      </c>
      <c r="B15" s="29" t="s">
        <v>33</v>
      </c>
      <c r="C15" s="30">
        <f t="shared" si="5"/>
        <v>20.000000000000007</v>
      </c>
      <c r="D15" s="13">
        <v>0</v>
      </c>
      <c r="E15" s="13">
        <v>2.5</v>
      </c>
      <c r="F15" s="13">
        <v>13.500000000000005</v>
      </c>
      <c r="G15" s="13">
        <v>4.0000000000000018</v>
      </c>
      <c r="H15" s="30">
        <f t="shared" si="6"/>
        <v>3</v>
      </c>
      <c r="I15" s="13">
        <v>0</v>
      </c>
      <c r="J15" s="13">
        <v>1</v>
      </c>
      <c r="K15" s="13">
        <v>2</v>
      </c>
      <c r="L15" s="13">
        <v>0</v>
      </c>
      <c r="M15" s="30">
        <f t="shared" si="7"/>
        <v>2</v>
      </c>
      <c r="N15" s="13">
        <v>0</v>
      </c>
      <c r="O15" s="13">
        <v>0</v>
      </c>
      <c r="P15" s="13">
        <v>0</v>
      </c>
      <c r="Q15" s="13">
        <v>0</v>
      </c>
      <c r="R15" s="13">
        <v>0</v>
      </c>
      <c r="S15" s="13">
        <v>0</v>
      </c>
      <c r="T15" s="13">
        <v>2</v>
      </c>
      <c r="U15" s="13">
        <v>0</v>
      </c>
      <c r="V15" s="9">
        <f t="shared" si="0"/>
        <v>2600.385240000001</v>
      </c>
      <c r="W15" s="59">
        <f t="shared" si="8"/>
        <v>0</v>
      </c>
      <c r="X15" s="17"/>
      <c r="Y15" s="17"/>
      <c r="Z15" s="17"/>
      <c r="AA15" s="17"/>
      <c r="AB15" s="59">
        <f t="shared" si="9"/>
        <v>0</v>
      </c>
      <c r="AC15" s="12"/>
      <c r="AD15" s="12"/>
      <c r="AE15" s="12"/>
      <c r="AF15" s="12"/>
      <c r="AG15" s="59">
        <f t="shared" si="1"/>
        <v>0</v>
      </c>
      <c r="AH15" s="11"/>
      <c r="AI15" s="11"/>
      <c r="AJ15" s="11"/>
      <c r="AK15" s="11"/>
      <c r="AL15" s="11"/>
      <c r="AM15" s="11"/>
      <c r="AN15" s="11"/>
      <c r="AO15" s="11"/>
      <c r="AP15" s="46"/>
      <c r="AQ15" s="32">
        <f t="shared" si="2"/>
        <v>0</v>
      </c>
      <c r="AR15" s="31">
        <f t="shared" si="3"/>
        <v>0</v>
      </c>
      <c r="AS15" s="31">
        <f t="shared" si="4"/>
        <v>0</v>
      </c>
      <c r="AT15" s="10">
        <f>W15-'19-03'!W15</f>
        <v>0</v>
      </c>
      <c r="AU15" s="10">
        <f>AB15-'19-03'!AB15</f>
        <v>0</v>
      </c>
      <c r="AV15" s="10">
        <f>AG15-'19-03'!AG15</f>
        <v>0</v>
      </c>
      <c r="AY15" s="19"/>
    </row>
    <row r="16" spans="1:51" ht="27" customHeight="1">
      <c r="A16" s="28">
        <v>8</v>
      </c>
      <c r="B16" s="29" t="s">
        <v>34</v>
      </c>
      <c r="C16" s="30">
        <f t="shared" si="5"/>
        <v>66.207999999999998</v>
      </c>
      <c r="D16" s="13">
        <v>0.2</v>
      </c>
      <c r="E16" s="13">
        <v>19.628999999999998</v>
      </c>
      <c r="F16" s="13">
        <v>40.52000000000001</v>
      </c>
      <c r="G16" s="13">
        <v>5.859</v>
      </c>
      <c r="H16" s="30">
        <f t="shared" si="6"/>
        <v>0</v>
      </c>
      <c r="I16" s="13">
        <v>0</v>
      </c>
      <c r="J16" s="13">
        <v>0</v>
      </c>
      <c r="K16" s="13">
        <v>0</v>
      </c>
      <c r="L16" s="13">
        <v>0</v>
      </c>
      <c r="M16" s="30">
        <f t="shared" si="7"/>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59">
        <f t="shared" si="8"/>
        <v>0.6</v>
      </c>
      <c r="X16" s="17"/>
      <c r="Y16" s="17"/>
      <c r="Z16" s="17">
        <v>0.6</v>
      </c>
      <c r="AA16" s="17"/>
      <c r="AB16" s="59">
        <f t="shared" si="9"/>
        <v>0</v>
      </c>
      <c r="AC16" s="12"/>
      <c r="AD16" s="12"/>
      <c r="AE16" s="12"/>
      <c r="AF16" s="12"/>
      <c r="AG16" s="59">
        <f t="shared" si="1"/>
        <v>0</v>
      </c>
      <c r="AH16" s="11"/>
      <c r="AI16" s="11"/>
      <c r="AJ16" s="11"/>
      <c r="AK16" s="11"/>
      <c r="AL16" s="11"/>
      <c r="AM16" s="11"/>
      <c r="AN16" s="11"/>
      <c r="AO16" s="11"/>
      <c r="AP16" s="46">
        <v>100</v>
      </c>
      <c r="AQ16" s="32">
        <f t="shared" si="2"/>
        <v>9.0623489608506521E-3</v>
      </c>
      <c r="AR16" s="31" t="str">
        <f t="shared" si="3"/>
        <v>-</v>
      </c>
      <c r="AS16" s="31">
        <f t="shared" si="4"/>
        <v>0</v>
      </c>
      <c r="AT16" s="10">
        <f>W16-'19-03'!W16</f>
        <v>0</v>
      </c>
      <c r="AU16" s="10">
        <f>AB16-'19-03'!AB16</f>
        <v>0</v>
      </c>
      <c r="AV16" s="10">
        <f>AG16-'19-03'!AG16</f>
        <v>0</v>
      </c>
      <c r="AW16" s="5" t="s">
        <v>46</v>
      </c>
      <c r="AY16" s="19"/>
    </row>
    <row r="17" spans="1:51" ht="27" customHeight="1">
      <c r="A17" s="28">
        <v>9</v>
      </c>
      <c r="B17" s="29" t="s">
        <v>35</v>
      </c>
      <c r="C17" s="30">
        <f t="shared" si="5"/>
        <v>19.548000000000002</v>
      </c>
      <c r="D17" s="13">
        <v>0.2</v>
      </c>
      <c r="E17" s="13">
        <v>4.1310000000000002</v>
      </c>
      <c r="F17" s="13">
        <v>9.0570000000000004</v>
      </c>
      <c r="G17" s="13">
        <v>6.16</v>
      </c>
      <c r="H17" s="30">
        <f t="shared" si="6"/>
        <v>16.942</v>
      </c>
      <c r="I17" s="13">
        <v>6.9499999999999993</v>
      </c>
      <c r="J17" s="13">
        <v>6.1820000000000004</v>
      </c>
      <c r="K17" s="13">
        <v>3.81</v>
      </c>
      <c r="L17" s="13">
        <v>0</v>
      </c>
      <c r="M17" s="30">
        <f t="shared" si="7"/>
        <v>6.8900000000000006</v>
      </c>
      <c r="N17" s="13">
        <v>1</v>
      </c>
      <c r="O17" s="13">
        <v>0</v>
      </c>
      <c r="P17" s="13">
        <v>0.82</v>
      </c>
      <c r="Q17" s="13">
        <v>0</v>
      </c>
      <c r="R17" s="13">
        <v>3.02</v>
      </c>
      <c r="S17" s="13">
        <v>0</v>
      </c>
      <c r="T17" s="13">
        <v>2.0500000000000003</v>
      </c>
      <c r="U17" s="13">
        <v>0</v>
      </c>
      <c r="V17" s="9">
        <f t="shared" si="0"/>
        <v>3064.0787084000003</v>
      </c>
      <c r="W17" s="59">
        <f t="shared" si="8"/>
        <v>0</v>
      </c>
      <c r="X17" s="17"/>
      <c r="Y17" s="17"/>
      <c r="Z17" s="17"/>
      <c r="AA17" s="17"/>
      <c r="AB17" s="59">
        <f t="shared" si="9"/>
        <v>0</v>
      </c>
      <c r="AC17" s="12"/>
      <c r="AD17" s="12"/>
      <c r="AE17" s="12"/>
      <c r="AF17" s="12"/>
      <c r="AG17" s="59">
        <f t="shared" si="1"/>
        <v>0</v>
      </c>
      <c r="AH17" s="11"/>
      <c r="AI17" s="11"/>
      <c r="AJ17" s="11"/>
      <c r="AK17" s="11"/>
      <c r="AL17" s="11"/>
      <c r="AM17" s="11"/>
      <c r="AN17" s="11"/>
      <c r="AO17" s="11"/>
      <c r="AP17" s="46"/>
      <c r="AQ17" s="32">
        <f t="shared" si="2"/>
        <v>0</v>
      </c>
      <c r="AR17" s="31">
        <f t="shared" si="3"/>
        <v>0</v>
      </c>
      <c r="AS17" s="31">
        <f t="shared" si="4"/>
        <v>0</v>
      </c>
      <c r="AT17" s="10">
        <f>W17-'19-03'!W17</f>
        <v>0</v>
      </c>
      <c r="AU17" s="10">
        <f>AB17-'19-03'!AB17</f>
        <v>0</v>
      </c>
      <c r="AV17" s="10">
        <f>AG17-'19-03'!AG17</f>
        <v>0</v>
      </c>
      <c r="AY17" s="19"/>
    </row>
    <row r="18" spans="1:51" ht="27" customHeight="1">
      <c r="A18" s="28">
        <v>10</v>
      </c>
      <c r="B18" s="29" t="s">
        <v>36</v>
      </c>
      <c r="C18" s="30">
        <f t="shared" si="5"/>
        <v>16.322999999999997</v>
      </c>
      <c r="D18" s="13">
        <v>0</v>
      </c>
      <c r="E18" s="13">
        <v>1.7909999999999999</v>
      </c>
      <c r="F18" s="13">
        <v>13.441999999999997</v>
      </c>
      <c r="G18" s="13">
        <v>1.0900000000000001</v>
      </c>
      <c r="H18" s="30">
        <f t="shared" si="6"/>
        <v>1.8049999999999999</v>
      </c>
      <c r="I18" s="13">
        <v>0</v>
      </c>
      <c r="J18" s="13">
        <v>0.92999999999999994</v>
      </c>
      <c r="K18" s="13">
        <v>0.875</v>
      </c>
      <c r="L18" s="13">
        <v>0</v>
      </c>
      <c r="M18" s="30">
        <f t="shared" si="7"/>
        <v>7.6189999999999998</v>
      </c>
      <c r="N18" s="13">
        <v>0.375</v>
      </c>
      <c r="O18" s="13">
        <v>0</v>
      </c>
      <c r="P18" s="13">
        <v>0</v>
      </c>
      <c r="Q18" s="13">
        <v>0</v>
      </c>
      <c r="R18" s="13">
        <v>0.7669999999999999</v>
      </c>
      <c r="S18" s="13">
        <v>0.6120000000000001</v>
      </c>
      <c r="T18" s="13">
        <v>1.851</v>
      </c>
      <c r="U18" s="13">
        <v>4.0139999999999993</v>
      </c>
      <c r="V18" s="9">
        <f t="shared" si="0"/>
        <v>2451.1481909700001</v>
      </c>
      <c r="W18" s="61">
        <f t="shared" si="8"/>
        <v>0.25</v>
      </c>
      <c r="X18" s="62"/>
      <c r="Y18" s="62"/>
      <c r="Z18" s="62">
        <v>0.25</v>
      </c>
      <c r="AA18" s="62"/>
      <c r="AB18" s="66">
        <f t="shared" si="9"/>
        <v>0</v>
      </c>
      <c r="AC18" s="64"/>
      <c r="AD18" s="64"/>
      <c r="AE18" s="12"/>
      <c r="AF18" s="12"/>
      <c r="AG18" s="59">
        <f t="shared" si="1"/>
        <v>0</v>
      </c>
      <c r="AH18" s="11"/>
      <c r="AI18" s="11"/>
      <c r="AJ18" s="11"/>
      <c r="AK18" s="11"/>
      <c r="AL18" s="11"/>
      <c r="AM18" s="11"/>
      <c r="AN18" s="11"/>
      <c r="AO18" s="11"/>
      <c r="AP18" s="63">
        <v>30</v>
      </c>
      <c r="AQ18" s="32">
        <f t="shared" si="2"/>
        <v>1.5315812044354594E-2</v>
      </c>
      <c r="AR18" s="31">
        <f t="shared" si="3"/>
        <v>0</v>
      </c>
      <c r="AS18" s="31">
        <f t="shared" si="4"/>
        <v>0</v>
      </c>
      <c r="AT18" s="10">
        <f>W18-'19-03'!W18</f>
        <v>0.25</v>
      </c>
      <c r="AU18" s="10">
        <f>AB18-'19-03'!AB18</f>
        <v>0</v>
      </c>
      <c r="AV18" s="10">
        <f>AG18-'19-03'!AG18</f>
        <v>0</v>
      </c>
      <c r="AY18" s="19"/>
    </row>
    <row r="19" spans="1:51" ht="27" customHeight="1">
      <c r="A19" s="28">
        <v>11</v>
      </c>
      <c r="B19" s="29" t="s">
        <v>37</v>
      </c>
      <c r="C19" s="30">
        <f t="shared" si="5"/>
        <v>4.2089999999999996</v>
      </c>
      <c r="D19" s="13">
        <v>0</v>
      </c>
      <c r="E19" s="13">
        <v>4.125</v>
      </c>
      <c r="F19" s="13">
        <v>8.4000000000000005E-2</v>
      </c>
      <c r="G19" s="13">
        <v>0</v>
      </c>
      <c r="H19" s="30">
        <f t="shared" si="6"/>
        <v>2.4729999999999999</v>
      </c>
      <c r="I19" s="13">
        <v>0</v>
      </c>
      <c r="J19" s="13">
        <v>2.4729999999999999</v>
      </c>
      <c r="K19" s="13">
        <v>0</v>
      </c>
      <c r="L19" s="13">
        <v>0</v>
      </c>
      <c r="M19" s="30">
        <f t="shared" si="7"/>
        <v>7.431</v>
      </c>
      <c r="N19" s="13">
        <v>0</v>
      </c>
      <c r="O19" s="13">
        <v>0</v>
      </c>
      <c r="P19" s="13">
        <v>0</v>
      </c>
      <c r="Q19" s="13">
        <v>0</v>
      </c>
      <c r="R19" s="13">
        <v>0.51200000000000001</v>
      </c>
      <c r="S19" s="13">
        <v>0</v>
      </c>
      <c r="T19" s="13">
        <v>6.7190000000000003</v>
      </c>
      <c r="U19" s="13">
        <v>0.2</v>
      </c>
      <c r="V19" s="9">
        <f t="shared" si="0"/>
        <v>1302.4550208599999</v>
      </c>
      <c r="W19" s="59">
        <f t="shared" si="8"/>
        <v>0</v>
      </c>
      <c r="X19" s="11"/>
      <c r="Y19" s="11"/>
      <c r="Z19" s="11"/>
      <c r="AA19" s="11"/>
      <c r="AB19" s="59">
        <f t="shared" si="9"/>
        <v>0</v>
      </c>
      <c r="AC19" s="11"/>
      <c r="AD19" s="11"/>
      <c r="AE19" s="11"/>
      <c r="AF19" s="11"/>
      <c r="AG19" s="59">
        <f>SUM(AH19:AO19)</f>
        <v>0</v>
      </c>
      <c r="AH19" s="11"/>
      <c r="AI19" s="11"/>
      <c r="AJ19" s="11"/>
      <c r="AK19" s="11"/>
      <c r="AL19" s="11"/>
      <c r="AM19" s="11"/>
      <c r="AN19" s="11"/>
      <c r="AO19" s="11"/>
      <c r="AP19" s="46"/>
      <c r="AQ19" s="32">
        <f t="shared" si="2"/>
        <v>0</v>
      </c>
      <c r="AR19" s="31">
        <f t="shared" si="3"/>
        <v>0</v>
      </c>
      <c r="AS19" s="31">
        <f t="shared" si="4"/>
        <v>0</v>
      </c>
      <c r="AT19" s="10">
        <f>W19-'19-03'!W19</f>
        <v>0</v>
      </c>
      <c r="AU19" s="10">
        <f>AB19-'19-03'!AB19</f>
        <v>0</v>
      </c>
      <c r="AV19" s="10">
        <f>AG19-'19-03'!AG19</f>
        <v>0</v>
      </c>
      <c r="AY19" s="19"/>
    </row>
    <row r="20" spans="1:51" ht="27" customHeight="1">
      <c r="A20" s="28">
        <v>12</v>
      </c>
      <c r="B20" s="29" t="s">
        <v>38</v>
      </c>
      <c r="C20" s="30">
        <f t="shared" si="5"/>
        <v>36.433999999999997</v>
      </c>
      <c r="D20" s="13">
        <v>0.65</v>
      </c>
      <c r="E20" s="13">
        <v>7.8939999999999992</v>
      </c>
      <c r="F20" s="13">
        <v>19.366999999999997</v>
      </c>
      <c r="G20" s="13">
        <v>8.5229999999999997</v>
      </c>
      <c r="H20" s="30">
        <f t="shared" si="6"/>
        <v>13.15</v>
      </c>
      <c r="I20" s="13">
        <v>11.15</v>
      </c>
      <c r="J20" s="13">
        <v>2</v>
      </c>
      <c r="K20" s="13">
        <v>0</v>
      </c>
      <c r="L20" s="13">
        <v>0</v>
      </c>
      <c r="M20" s="30">
        <f t="shared" si="7"/>
        <v>8.26</v>
      </c>
      <c r="N20" s="13">
        <v>0.36</v>
      </c>
      <c r="O20" s="13">
        <v>2.13</v>
      </c>
      <c r="P20" s="13">
        <v>0</v>
      </c>
      <c r="Q20" s="13">
        <v>0</v>
      </c>
      <c r="R20" s="13">
        <v>1.5</v>
      </c>
      <c r="S20" s="13">
        <v>3.1950000000000003</v>
      </c>
      <c r="T20" s="13">
        <v>0</v>
      </c>
      <c r="U20" s="13">
        <v>1.075</v>
      </c>
      <c r="V20" s="9">
        <f t="shared" si="0"/>
        <v>5319.7914954000007</v>
      </c>
      <c r="W20" s="59">
        <f t="shared" si="8"/>
        <v>0</v>
      </c>
      <c r="X20" s="11"/>
      <c r="Y20" s="11"/>
      <c r="Z20" s="11"/>
      <c r="AA20" s="11"/>
      <c r="AB20" s="59">
        <f t="shared" si="9"/>
        <v>0</v>
      </c>
      <c r="AC20" s="12"/>
      <c r="AD20" s="12"/>
      <c r="AE20" s="12"/>
      <c r="AF20" s="12"/>
      <c r="AG20" s="59">
        <f>SUM(AH20:AO20)</f>
        <v>0</v>
      </c>
      <c r="AH20" s="11"/>
      <c r="AI20" s="11"/>
      <c r="AJ20" s="11"/>
      <c r="AK20" s="11"/>
      <c r="AL20" s="11"/>
      <c r="AM20" s="11"/>
      <c r="AN20" s="11"/>
      <c r="AO20" s="11"/>
      <c r="AP20" s="46">
        <v>8</v>
      </c>
      <c r="AQ20" s="32">
        <f t="shared" si="2"/>
        <v>0</v>
      </c>
      <c r="AR20" s="31">
        <f t="shared" si="3"/>
        <v>0</v>
      </c>
      <c r="AS20" s="31">
        <f t="shared" si="4"/>
        <v>0</v>
      </c>
      <c r="AT20" s="10">
        <f>W20-'19-03'!W20</f>
        <v>0</v>
      </c>
      <c r="AU20" s="10">
        <f>AB20-'19-03'!AB20</f>
        <v>0</v>
      </c>
      <c r="AV20" s="10">
        <f>AG20-'19-03'!AG20</f>
        <v>0</v>
      </c>
      <c r="AY20" s="19"/>
    </row>
    <row r="21" spans="1:51" ht="27" customHeight="1">
      <c r="A21" s="28">
        <v>13</v>
      </c>
      <c r="B21" s="29" t="s">
        <v>39</v>
      </c>
      <c r="C21" s="30">
        <f t="shared" si="5"/>
        <v>6.7949999999999999</v>
      </c>
      <c r="D21" s="13">
        <v>0</v>
      </c>
      <c r="E21" s="13">
        <v>2</v>
      </c>
      <c r="F21" s="13">
        <v>3.7749999999999999</v>
      </c>
      <c r="G21" s="13">
        <v>1.02</v>
      </c>
      <c r="H21" s="30">
        <f t="shared" si="6"/>
        <v>0</v>
      </c>
      <c r="I21" s="13">
        <v>0</v>
      </c>
      <c r="J21" s="13">
        <v>0</v>
      </c>
      <c r="K21" s="13">
        <v>0</v>
      </c>
      <c r="L21" s="13">
        <v>0</v>
      </c>
      <c r="M21" s="30">
        <f t="shared" si="7"/>
        <v>1.17</v>
      </c>
      <c r="N21" s="13">
        <v>0.64</v>
      </c>
      <c r="O21" s="13">
        <v>0</v>
      </c>
      <c r="P21" s="13">
        <v>0.53</v>
      </c>
      <c r="Q21" s="13">
        <v>0</v>
      </c>
      <c r="R21" s="13">
        <v>0</v>
      </c>
      <c r="S21" s="13">
        <v>0</v>
      </c>
      <c r="T21" s="13">
        <v>0</v>
      </c>
      <c r="U21" s="13">
        <v>0</v>
      </c>
      <c r="V21" s="9">
        <f t="shared" si="0"/>
        <v>1004.7860591000001</v>
      </c>
      <c r="W21" s="60">
        <f t="shared" si="8"/>
        <v>0</v>
      </c>
      <c r="X21" s="11"/>
      <c r="Y21" s="11"/>
      <c r="Z21" s="11"/>
      <c r="AA21" s="11"/>
      <c r="AB21" s="59">
        <f t="shared" si="9"/>
        <v>0</v>
      </c>
      <c r="AC21" s="12"/>
      <c r="AD21" s="12"/>
      <c r="AE21" s="12"/>
      <c r="AF21" s="12"/>
      <c r="AG21" s="59">
        <f>SUM(AH21:AO21)</f>
        <v>0</v>
      </c>
      <c r="AH21" s="11"/>
      <c r="AI21" s="11"/>
      <c r="AJ21" s="11"/>
      <c r="AK21" s="11"/>
      <c r="AL21" s="11"/>
      <c r="AM21" s="11"/>
      <c r="AN21" s="11"/>
      <c r="AO21" s="11"/>
      <c r="AP21" s="46"/>
      <c r="AQ21" s="32">
        <f t="shared" si="2"/>
        <v>0</v>
      </c>
      <c r="AR21" s="31" t="str">
        <f t="shared" si="3"/>
        <v>-</v>
      </c>
      <c r="AS21" s="31">
        <f t="shared" si="4"/>
        <v>0</v>
      </c>
      <c r="AT21" s="10">
        <f>W21-'19-03'!W21</f>
        <v>0</v>
      </c>
      <c r="AU21" s="10">
        <f>AB21-'19-03'!AB21</f>
        <v>0</v>
      </c>
      <c r="AV21" s="10">
        <f>AG21-'19-03'!AG21</f>
        <v>0</v>
      </c>
      <c r="AY21" s="19"/>
    </row>
    <row r="22" spans="1:51" s="41" customFormat="1" ht="20.25" customHeight="1">
      <c r="A22" s="55"/>
      <c r="B22" s="35" t="s">
        <v>40</v>
      </c>
      <c r="C22" s="36">
        <f t="shared" ref="C22:AP22" si="10">SUM(C9:C21)</f>
        <v>432.29929523809523</v>
      </c>
      <c r="D22" s="37">
        <f t="shared" si="10"/>
        <v>8.6112000000000002</v>
      </c>
      <c r="E22" s="37">
        <f t="shared" si="10"/>
        <v>82.072000000000003</v>
      </c>
      <c r="F22" s="37">
        <f t="shared" si="10"/>
        <v>248.64409523809525</v>
      </c>
      <c r="G22" s="37">
        <f t="shared" si="10"/>
        <v>92.97199999999998</v>
      </c>
      <c r="H22" s="36">
        <f t="shared" si="10"/>
        <v>106.94700000000002</v>
      </c>
      <c r="I22" s="37">
        <f t="shared" si="10"/>
        <v>31.369999999999997</v>
      </c>
      <c r="J22" s="37">
        <f t="shared" si="10"/>
        <v>57.017000000000003</v>
      </c>
      <c r="K22" s="37">
        <f t="shared" si="10"/>
        <v>18.559999999999999</v>
      </c>
      <c r="L22" s="37">
        <f t="shared" si="10"/>
        <v>0</v>
      </c>
      <c r="M22" s="36">
        <f t="shared" si="10"/>
        <v>173.76899999999998</v>
      </c>
      <c r="N22" s="37">
        <f t="shared" si="10"/>
        <v>13.255000000000001</v>
      </c>
      <c r="O22" s="37">
        <f t="shared" si="10"/>
        <v>15.922000000000001</v>
      </c>
      <c r="P22" s="37">
        <f t="shared" si="10"/>
        <v>2.95</v>
      </c>
      <c r="Q22" s="37">
        <f t="shared" si="10"/>
        <v>2.3660000000000005</v>
      </c>
      <c r="R22" s="37">
        <f t="shared" si="10"/>
        <v>32.879999999999995</v>
      </c>
      <c r="S22" s="37">
        <f t="shared" si="10"/>
        <v>44.305000000000007</v>
      </c>
      <c r="T22" s="37">
        <f t="shared" si="10"/>
        <v>23.345000000000002</v>
      </c>
      <c r="U22" s="37">
        <f t="shared" si="10"/>
        <v>38.746000000000009</v>
      </c>
      <c r="V22" s="38">
        <f t="shared" si="10"/>
        <v>67618.639896344306</v>
      </c>
      <c r="W22" s="34">
        <f>SUM(W9:W21)</f>
        <v>11.366</v>
      </c>
      <c r="X22" s="34">
        <f>SUM(X9:X21)</f>
        <v>0.2</v>
      </c>
      <c r="Y22" s="34">
        <f>SUM(Y9:Y21)</f>
        <v>1.8120000000000001</v>
      </c>
      <c r="Z22" s="34">
        <f>SUM(Z9:Z21)</f>
        <v>6.7540000000000004</v>
      </c>
      <c r="AA22" s="34">
        <f t="shared" si="10"/>
        <v>2.6</v>
      </c>
      <c r="AB22" s="34">
        <f t="shared" si="10"/>
        <v>0</v>
      </c>
      <c r="AC22" s="34">
        <f t="shared" si="10"/>
        <v>0</v>
      </c>
      <c r="AD22" s="34">
        <f t="shared" si="10"/>
        <v>0</v>
      </c>
      <c r="AE22" s="34">
        <f t="shared" si="10"/>
        <v>0</v>
      </c>
      <c r="AF22" s="34">
        <f t="shared" si="10"/>
        <v>0</v>
      </c>
      <c r="AG22" s="34">
        <f>SUM(AG9:AG21)</f>
        <v>6.04</v>
      </c>
      <c r="AH22" s="34">
        <f t="shared" si="10"/>
        <v>0</v>
      </c>
      <c r="AI22" s="34">
        <f t="shared" si="10"/>
        <v>0.1</v>
      </c>
      <c r="AJ22" s="34">
        <f t="shared" si="10"/>
        <v>0</v>
      </c>
      <c r="AK22" s="34">
        <f t="shared" si="10"/>
        <v>0</v>
      </c>
      <c r="AL22" s="34">
        <f t="shared" si="10"/>
        <v>0.22</v>
      </c>
      <c r="AM22" s="34">
        <f t="shared" si="10"/>
        <v>1.1000000000000001</v>
      </c>
      <c r="AN22" s="34">
        <f t="shared" si="10"/>
        <v>0.27</v>
      </c>
      <c r="AO22" s="34">
        <f t="shared" si="10"/>
        <v>4.3499999999999996</v>
      </c>
      <c r="AP22" s="47">
        <f t="shared" si="10"/>
        <v>2046.6</v>
      </c>
      <c r="AQ22" s="39">
        <f>$W22/C22</f>
        <v>2.6291969765391377E-2</v>
      </c>
      <c r="AR22" s="39">
        <f t="shared" si="3"/>
        <v>0</v>
      </c>
      <c r="AS22" s="39">
        <f t="shared" si="4"/>
        <v>3.4758788966961891E-2</v>
      </c>
      <c r="AT22" s="52">
        <f>W22-'19-03'!W22</f>
        <v>4.653999999999999</v>
      </c>
      <c r="AU22" s="52">
        <f>AB22-'19-03'!AB22</f>
        <v>0</v>
      </c>
      <c r="AV22" s="52">
        <f>AG22-'19-03'!AG22</f>
        <v>4.5999999999999996</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1"/>
      <c r="C24" s="1"/>
      <c r="D24" s="1"/>
      <c r="E24" s="1"/>
      <c r="F24" s="1"/>
      <c r="G24" s="1"/>
      <c r="H24" s="1"/>
      <c r="I24" s="1"/>
      <c r="J24" s="1"/>
      <c r="K24" s="1"/>
      <c r="L24" s="1"/>
      <c r="M24" s="1"/>
      <c r="N24" s="1"/>
      <c r="O24" s="1"/>
      <c r="P24" s="1"/>
      <c r="Q24" s="1"/>
      <c r="R24" s="1"/>
      <c r="S24" s="1"/>
      <c r="T24" s="1"/>
      <c r="U24" s="1"/>
      <c r="V24" s="1"/>
      <c r="AP24" s="67">
        <f>+AP22/V22</f>
        <v>3.0266802218106226E-2</v>
      </c>
    </row>
  </sheetData>
  <mergeCells count="32">
    <mergeCell ref="AB6:AB7"/>
    <mergeCell ref="AS6:AS7"/>
    <mergeCell ref="AT6:AT7"/>
    <mergeCell ref="AU6:AU7"/>
    <mergeCell ref="AV6:AV7"/>
    <mergeCell ref="AG6:AG7"/>
    <mergeCell ref="AH6:AK6"/>
    <mergeCell ref="AL6:AO6"/>
    <mergeCell ref="AP6:AP7"/>
    <mergeCell ref="AQ6:AQ7"/>
    <mergeCell ref="AR6:AR7"/>
    <mergeCell ref="N6:Q6"/>
    <mergeCell ref="R6:U6"/>
    <mergeCell ref="V6:V7"/>
    <mergeCell ref="W6:W7"/>
    <mergeCell ref="X6:AA6"/>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ignoredErrors>
    <ignoredError sqref="AG9:AG21 X22:AT22" formulaRange="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4"/>
  <sheetViews>
    <sheetView zoomScale="55" zoomScaleNormal="55" zoomScaleSheetLayoutView="70" workbookViewId="0">
      <pane xSplit="2" ySplit="7" topLeftCell="C8" activePane="bottomRight" state="frozen"/>
      <selection pane="topRight" activeCell="C1" sqref="C1"/>
      <selection pane="bottomLeft" activeCell="A8" sqref="A8"/>
      <selection pane="bottomRight" activeCell="AH31" sqref="AH31"/>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0.86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49</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56"/>
      <c r="AU4" s="56"/>
      <c r="AV4" s="56"/>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row>
    <row r="7" spans="1:51" ht="111.75" customHeight="1">
      <c r="A7" s="175"/>
      <c r="B7" s="176"/>
      <c r="C7" s="176"/>
      <c r="D7" s="58" t="s">
        <v>19</v>
      </c>
      <c r="E7" s="7" t="s">
        <v>20</v>
      </c>
      <c r="F7" s="58" t="s">
        <v>21</v>
      </c>
      <c r="G7" s="58" t="s">
        <v>22</v>
      </c>
      <c r="H7" s="176"/>
      <c r="I7" s="58" t="s">
        <v>19</v>
      </c>
      <c r="J7" s="58" t="s">
        <v>20</v>
      </c>
      <c r="K7" s="58" t="s">
        <v>21</v>
      </c>
      <c r="L7" s="58" t="s">
        <v>22</v>
      </c>
      <c r="M7" s="176"/>
      <c r="N7" s="58" t="s">
        <v>23</v>
      </c>
      <c r="O7" s="58" t="s">
        <v>24</v>
      </c>
      <c r="P7" s="58" t="s">
        <v>25</v>
      </c>
      <c r="Q7" s="58" t="s">
        <v>26</v>
      </c>
      <c r="R7" s="58" t="s">
        <v>23</v>
      </c>
      <c r="S7" s="58" t="s">
        <v>24</v>
      </c>
      <c r="T7" s="58" t="s">
        <v>25</v>
      </c>
      <c r="U7" s="58" t="s">
        <v>26</v>
      </c>
      <c r="V7" s="176"/>
      <c r="W7" s="176"/>
      <c r="X7" s="58" t="s">
        <v>19</v>
      </c>
      <c r="Y7" s="58" t="s">
        <v>20</v>
      </c>
      <c r="Z7" s="58" t="s">
        <v>21</v>
      </c>
      <c r="AA7" s="58" t="s">
        <v>22</v>
      </c>
      <c r="AB7" s="176"/>
      <c r="AC7" s="58" t="s">
        <v>19</v>
      </c>
      <c r="AD7" s="58" t="s">
        <v>20</v>
      </c>
      <c r="AE7" s="58" t="s">
        <v>21</v>
      </c>
      <c r="AF7" s="58" t="s">
        <v>22</v>
      </c>
      <c r="AG7" s="176"/>
      <c r="AH7" s="58" t="s">
        <v>23</v>
      </c>
      <c r="AI7" s="58" t="s">
        <v>24</v>
      </c>
      <c r="AJ7" s="58" t="s">
        <v>25</v>
      </c>
      <c r="AK7" s="58" t="s">
        <v>26</v>
      </c>
      <c r="AL7" s="58" t="s">
        <v>23</v>
      </c>
      <c r="AM7" s="58" t="s">
        <v>24</v>
      </c>
      <c r="AN7" s="58" t="s">
        <v>25</v>
      </c>
      <c r="AO7" s="58"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61">
        <f>SUM(X9:AA9)</f>
        <v>0.98</v>
      </c>
      <c r="X9" s="11">
        <v>0</v>
      </c>
      <c r="Y9" s="11">
        <v>7.0000000000000007E-2</v>
      </c>
      <c r="Z9" s="11">
        <v>0.91</v>
      </c>
      <c r="AA9" s="11">
        <v>0</v>
      </c>
      <c r="AB9" s="59">
        <f>SUM(AC9:AF9)</f>
        <v>0</v>
      </c>
      <c r="AC9" s="12"/>
      <c r="AD9" s="12"/>
      <c r="AE9" s="12"/>
      <c r="AF9" s="12"/>
      <c r="AG9" s="59">
        <f t="shared" ref="AG9:AG18" si="1">SUM(AH9:AO9)</f>
        <v>6.0339999999999998</v>
      </c>
      <c r="AH9" s="11">
        <v>0</v>
      </c>
      <c r="AI9" s="11">
        <v>0</v>
      </c>
      <c r="AJ9" s="11">
        <v>0</v>
      </c>
      <c r="AK9" s="11">
        <v>0</v>
      </c>
      <c r="AL9" s="11">
        <v>0</v>
      </c>
      <c r="AM9" s="11">
        <v>0.49</v>
      </c>
      <c r="AN9" s="11">
        <v>0</v>
      </c>
      <c r="AO9" s="11">
        <v>5.5439999999999996</v>
      </c>
      <c r="AP9" s="46">
        <v>544</v>
      </c>
      <c r="AQ9" s="32">
        <f>$W9/C9</f>
        <v>2.3275698270948126E-2</v>
      </c>
      <c r="AR9" s="31">
        <f>IF(H9=0,"-",AB9/H9)</f>
        <v>0</v>
      </c>
      <c r="AS9" s="31">
        <f>AG9/M9</f>
        <v>0.19386968256008225</v>
      </c>
      <c r="AT9" s="10">
        <f>W9-'26-3'!W9</f>
        <v>0.55000000000000004</v>
      </c>
      <c r="AU9" s="10">
        <f>AB9-'26-3'!AB9</f>
        <v>0</v>
      </c>
      <c r="AV9" s="10">
        <f>AG9-'26-3'!AG9</f>
        <v>1.484</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59">
        <f>SUM(X10:AA10)</f>
        <v>2.4899999999999998</v>
      </c>
      <c r="X10" s="11">
        <v>0</v>
      </c>
      <c r="Y10" s="11">
        <v>0.49</v>
      </c>
      <c r="Z10" s="11">
        <v>1.6</v>
      </c>
      <c r="AA10" s="11">
        <v>0.4</v>
      </c>
      <c r="AB10" s="59">
        <f>SUM(AC10:AF10)</f>
        <v>0</v>
      </c>
      <c r="AC10" s="11"/>
      <c r="AD10" s="11"/>
      <c r="AE10" s="11"/>
      <c r="AF10" s="11"/>
      <c r="AG10" s="59">
        <f t="shared" si="1"/>
        <v>0.92</v>
      </c>
      <c r="AH10" s="11">
        <v>0</v>
      </c>
      <c r="AI10" s="11">
        <v>0</v>
      </c>
      <c r="AJ10" s="11">
        <v>0</v>
      </c>
      <c r="AK10" s="11">
        <v>0</v>
      </c>
      <c r="AL10" s="11">
        <v>0.22</v>
      </c>
      <c r="AM10" s="11">
        <v>0.70000000000000007</v>
      </c>
      <c r="AN10" s="11">
        <v>0</v>
      </c>
      <c r="AO10" s="11">
        <v>0</v>
      </c>
      <c r="AP10" s="46">
        <v>372</v>
      </c>
      <c r="AQ10" s="32">
        <f t="shared" ref="AQ10:AQ21" si="2">$W10/C10</f>
        <v>3.8574150671562016E-2</v>
      </c>
      <c r="AR10" s="31">
        <f t="shared" ref="AR10:AR22" si="3">IF(H10=0,"-",AB10/H10)</f>
        <v>0</v>
      </c>
      <c r="AS10" s="31">
        <f t="shared" ref="AS10:AS22" si="4">AG10/M10</f>
        <v>5.037507528883535E-2</v>
      </c>
      <c r="AT10" s="10">
        <f>W10-'26-3'!W10</f>
        <v>0</v>
      </c>
      <c r="AU10" s="10">
        <f>AB10-'26-3'!AB10</f>
        <v>0</v>
      </c>
      <c r="AV10" s="10">
        <f>AG10-'26-3'!AG10</f>
        <v>0</v>
      </c>
      <c r="AY10" s="19"/>
    </row>
    <row r="11" spans="1:51" ht="27" customHeight="1">
      <c r="A11" s="28">
        <v>3</v>
      </c>
      <c r="B11" s="29" t="s">
        <v>29</v>
      </c>
      <c r="C11" s="30">
        <f t="shared" ref="C11:C21" si="5">SUM(D11:G11)</f>
        <v>12.357000000000001</v>
      </c>
      <c r="D11" s="14">
        <v>0</v>
      </c>
      <c r="E11" s="14">
        <v>2.8639999999999999</v>
      </c>
      <c r="F11" s="14">
        <v>6.6509999999999998</v>
      </c>
      <c r="G11" s="14">
        <v>2.8420000000000001</v>
      </c>
      <c r="H11" s="30">
        <f t="shared" ref="H11:H21" si="6">SUM(I11:L11)</f>
        <v>11.988</v>
      </c>
      <c r="I11" s="15">
        <v>0</v>
      </c>
      <c r="J11" s="15">
        <v>11.988</v>
      </c>
      <c r="K11" s="15">
        <v>0</v>
      </c>
      <c r="L11" s="15">
        <v>0</v>
      </c>
      <c r="M11" s="30">
        <f t="shared" ref="M11:M21" si="7">SUM(N11:U11)</f>
        <v>5.0460000000000003</v>
      </c>
      <c r="N11" s="16">
        <v>1.3</v>
      </c>
      <c r="O11" s="16">
        <v>0</v>
      </c>
      <c r="P11" s="16">
        <v>0</v>
      </c>
      <c r="Q11" s="16">
        <v>0</v>
      </c>
      <c r="R11" s="16">
        <v>3.746</v>
      </c>
      <c r="S11" s="16">
        <v>0</v>
      </c>
      <c r="T11" s="16">
        <v>0</v>
      </c>
      <c r="U11" s="16">
        <v>0</v>
      </c>
      <c r="V11" s="9">
        <f t="shared" si="0"/>
        <v>1976.7845976400001</v>
      </c>
      <c r="W11" s="59">
        <f t="shared" ref="W11:W21" si="8">SUM(X11:AA11)</f>
        <v>0</v>
      </c>
      <c r="X11" s="11"/>
      <c r="Y11" s="11"/>
      <c r="Z11" s="11"/>
      <c r="AA11" s="11"/>
      <c r="AB11" s="70">
        <f t="shared" ref="AB11:AB21" si="9">SUM(AC11:AF11)</f>
        <v>0.54285714285714293</v>
      </c>
      <c r="AC11" s="69"/>
      <c r="AD11" s="69">
        <f>0.2+1200/3.5/1000</f>
        <v>0.54285714285714293</v>
      </c>
      <c r="AE11" s="11"/>
      <c r="AF11" s="11"/>
      <c r="AG11" s="59">
        <f t="shared" si="1"/>
        <v>0</v>
      </c>
      <c r="AH11" s="11"/>
      <c r="AI11" s="11"/>
      <c r="AJ11" s="11"/>
      <c r="AK11" s="11"/>
      <c r="AL11" s="11"/>
      <c r="AM11" s="11"/>
      <c r="AN11" s="11"/>
      <c r="AO11" s="11"/>
      <c r="AP11" s="46">
        <v>35</v>
      </c>
      <c r="AQ11" s="32">
        <f t="shared" si="2"/>
        <v>0</v>
      </c>
      <c r="AR11" s="31">
        <f t="shared" si="3"/>
        <v>4.5283378616711958E-2</v>
      </c>
      <c r="AS11" s="31">
        <f t="shared" si="4"/>
        <v>0</v>
      </c>
      <c r="AT11" s="10">
        <f>W11-'26-3'!W11</f>
        <v>0</v>
      </c>
      <c r="AU11" s="10">
        <f>AB11-'26-3'!AB11</f>
        <v>0.54285714285714293</v>
      </c>
      <c r="AV11" s="10">
        <f>AG11-'26-3'!AG11</f>
        <v>0</v>
      </c>
      <c r="AY11" s="19"/>
    </row>
    <row r="12" spans="1:51" ht="27" customHeight="1">
      <c r="A12" s="28">
        <v>4</v>
      </c>
      <c r="B12" s="29" t="s">
        <v>30</v>
      </c>
      <c r="C12" s="30">
        <f t="shared" si="5"/>
        <v>92.218295238095237</v>
      </c>
      <c r="D12" s="13">
        <v>6.7861999999999991</v>
      </c>
      <c r="E12" s="13">
        <v>9.5350000000000019</v>
      </c>
      <c r="F12" s="13">
        <v>50.432095238095236</v>
      </c>
      <c r="G12" s="13">
        <v>25.465</v>
      </c>
      <c r="H12" s="30">
        <f t="shared" si="6"/>
        <v>33.828999999999994</v>
      </c>
      <c r="I12" s="13">
        <v>2.4699999999999998</v>
      </c>
      <c r="J12" s="13">
        <v>22.904</v>
      </c>
      <c r="K12" s="13">
        <v>8.4549999999999983</v>
      </c>
      <c r="L12" s="13">
        <v>0</v>
      </c>
      <c r="M12" s="30">
        <f t="shared" si="7"/>
        <v>16.96</v>
      </c>
      <c r="N12" s="13">
        <v>3.17</v>
      </c>
      <c r="O12" s="13">
        <v>1</v>
      </c>
      <c r="P12" s="13">
        <v>0</v>
      </c>
      <c r="Q12" s="13">
        <v>0.5</v>
      </c>
      <c r="R12" s="13">
        <v>7.5200000000000014</v>
      </c>
      <c r="S12" s="13">
        <v>3.06</v>
      </c>
      <c r="T12" s="13">
        <v>0.2</v>
      </c>
      <c r="U12" s="13">
        <v>1.5099999999999998</v>
      </c>
      <c r="V12" s="9">
        <f t="shared" si="0"/>
        <v>13509.867929814283</v>
      </c>
      <c r="W12" s="61">
        <f t="shared" si="8"/>
        <v>7.0740000000000007</v>
      </c>
      <c r="X12" s="11">
        <v>0.2</v>
      </c>
      <c r="Y12" s="11">
        <v>1.252</v>
      </c>
      <c r="Z12" s="11">
        <v>4.354000000000001</v>
      </c>
      <c r="AA12" s="11">
        <v>1.2679999999999998</v>
      </c>
      <c r="AB12" s="59">
        <f t="shared" si="9"/>
        <v>0</v>
      </c>
      <c r="AC12" s="11"/>
      <c r="AD12" s="11"/>
      <c r="AE12" s="11"/>
      <c r="AF12" s="11"/>
      <c r="AG12" s="59">
        <f t="shared" si="1"/>
        <v>0.64500000000000002</v>
      </c>
      <c r="AH12" s="11">
        <v>7.4999999999999997E-2</v>
      </c>
      <c r="AI12" s="11">
        <v>0.1</v>
      </c>
      <c r="AJ12" s="11">
        <v>0</v>
      </c>
      <c r="AK12" s="11">
        <v>0</v>
      </c>
      <c r="AL12" s="11">
        <v>0</v>
      </c>
      <c r="AM12" s="11">
        <v>0</v>
      </c>
      <c r="AN12" s="11">
        <v>0.27</v>
      </c>
      <c r="AO12" s="11">
        <v>0.2</v>
      </c>
      <c r="AP12" s="46">
        <v>1140</v>
      </c>
      <c r="AQ12" s="32">
        <f t="shared" si="2"/>
        <v>7.6709290512645939E-2</v>
      </c>
      <c r="AR12" s="31">
        <f t="shared" si="3"/>
        <v>0</v>
      </c>
      <c r="AS12" s="31">
        <f t="shared" si="4"/>
        <v>3.8030660377358493E-2</v>
      </c>
      <c r="AT12" s="10">
        <f>W12-'26-3'!W12</f>
        <v>1.4480000000000004</v>
      </c>
      <c r="AU12" s="10">
        <f>AB12-'26-3'!AB12</f>
        <v>0</v>
      </c>
      <c r="AV12" s="10">
        <f>AG12-'26-3'!AG12</f>
        <v>7.4999999999999956E-2</v>
      </c>
      <c r="AY12" s="19"/>
    </row>
    <row r="13" spans="1:51" ht="27" customHeight="1">
      <c r="A13" s="28">
        <v>5</v>
      </c>
      <c r="B13" s="29" t="s">
        <v>31</v>
      </c>
      <c r="C13" s="30">
        <f t="shared" si="5"/>
        <v>39.071999999999996</v>
      </c>
      <c r="D13" s="13">
        <v>0</v>
      </c>
      <c r="E13" s="13">
        <v>12.367999999999999</v>
      </c>
      <c r="F13" s="13">
        <v>17.338999999999999</v>
      </c>
      <c r="G13" s="13">
        <v>9.3650000000000002</v>
      </c>
      <c r="H13" s="30">
        <f t="shared" si="6"/>
        <v>10.000000000000002</v>
      </c>
      <c r="I13" s="13">
        <v>8.9</v>
      </c>
      <c r="J13" s="13">
        <v>0.8</v>
      </c>
      <c r="K13" s="13">
        <v>0.3</v>
      </c>
      <c r="L13" s="13">
        <v>0</v>
      </c>
      <c r="M13" s="30">
        <f t="shared" si="7"/>
        <v>14.105</v>
      </c>
      <c r="N13" s="13">
        <v>1.4300000000000002</v>
      </c>
      <c r="O13" s="13">
        <v>0</v>
      </c>
      <c r="P13" s="13">
        <v>0.4</v>
      </c>
      <c r="Q13" s="13">
        <v>0.2</v>
      </c>
      <c r="R13" s="13">
        <v>2.09</v>
      </c>
      <c r="S13" s="13">
        <v>0</v>
      </c>
      <c r="T13" s="13">
        <v>8.6950000000000003</v>
      </c>
      <c r="U13" s="13">
        <v>1.29</v>
      </c>
      <c r="V13" s="9">
        <f t="shared" si="0"/>
        <v>6302.0020680000007</v>
      </c>
      <c r="W13" s="61">
        <f t="shared" si="8"/>
        <v>1.05</v>
      </c>
      <c r="X13" s="11">
        <v>0</v>
      </c>
      <c r="Y13" s="11">
        <v>0.1</v>
      </c>
      <c r="Z13" s="11">
        <v>0.95</v>
      </c>
      <c r="AA13" s="11">
        <v>0</v>
      </c>
      <c r="AB13" s="59">
        <f t="shared" si="9"/>
        <v>0</v>
      </c>
      <c r="AC13" s="12"/>
      <c r="AD13" s="12"/>
      <c r="AE13" s="12"/>
      <c r="AF13" s="12"/>
      <c r="AG13" s="59">
        <f t="shared" si="1"/>
        <v>2.117</v>
      </c>
      <c r="AH13" s="11">
        <v>0</v>
      </c>
      <c r="AI13" s="11">
        <v>0</v>
      </c>
      <c r="AJ13" s="11">
        <v>0</v>
      </c>
      <c r="AK13" s="11">
        <v>0</v>
      </c>
      <c r="AL13" s="11">
        <v>1.327</v>
      </c>
      <c r="AM13" s="11">
        <v>0</v>
      </c>
      <c r="AN13" s="11">
        <v>0.2</v>
      </c>
      <c r="AO13" s="11">
        <v>0.59</v>
      </c>
      <c r="AP13" s="46">
        <v>718</v>
      </c>
      <c r="AQ13" s="32">
        <f t="shared" si="2"/>
        <v>2.6873464373464377E-2</v>
      </c>
      <c r="AR13" s="31">
        <f t="shared" si="3"/>
        <v>0</v>
      </c>
      <c r="AS13" s="31">
        <f t="shared" si="4"/>
        <v>0.15008862105636298</v>
      </c>
      <c r="AT13" s="10">
        <f>W13-'26-3'!W13</f>
        <v>1.05</v>
      </c>
      <c r="AU13" s="10">
        <f>AB13-'26-3'!AB13</f>
        <v>0</v>
      </c>
      <c r="AV13" s="10">
        <f>AG13-'26-3'!AG13</f>
        <v>2.117</v>
      </c>
      <c r="AY13" s="19"/>
    </row>
    <row r="14" spans="1:51" ht="27" customHeight="1">
      <c r="A14" s="28">
        <v>6</v>
      </c>
      <c r="B14" s="29" t="s">
        <v>32</v>
      </c>
      <c r="C14" s="30">
        <f t="shared" si="5"/>
        <v>12.48</v>
      </c>
      <c r="D14" s="13">
        <v>0</v>
      </c>
      <c r="E14" s="13">
        <v>1.5690000000000002</v>
      </c>
      <c r="F14" s="13">
        <v>3.7170000000000005</v>
      </c>
      <c r="G14" s="13">
        <v>7.194</v>
      </c>
      <c r="H14" s="30">
        <f t="shared" si="6"/>
        <v>0</v>
      </c>
      <c r="I14" s="13">
        <v>0</v>
      </c>
      <c r="J14" s="13">
        <v>0</v>
      </c>
      <c r="K14" s="13">
        <v>0</v>
      </c>
      <c r="L14" s="13">
        <v>0</v>
      </c>
      <c r="M14" s="30">
        <f t="shared" si="7"/>
        <v>2.1730000000000005</v>
      </c>
      <c r="N14" s="13">
        <v>0</v>
      </c>
      <c r="O14" s="13">
        <v>0</v>
      </c>
      <c r="P14" s="13">
        <v>0.60000000000000009</v>
      </c>
      <c r="Q14" s="13">
        <v>0</v>
      </c>
      <c r="R14" s="13">
        <v>5.5E-2</v>
      </c>
      <c r="S14" s="13">
        <v>0.60499999999999998</v>
      </c>
      <c r="T14" s="13">
        <v>0.47000000000000008</v>
      </c>
      <c r="U14" s="13">
        <v>0.443</v>
      </c>
      <c r="V14" s="9">
        <f t="shared" si="0"/>
        <v>1679.0976101199999</v>
      </c>
      <c r="W14" s="59">
        <f t="shared" si="8"/>
        <v>1.97</v>
      </c>
      <c r="X14" s="17"/>
      <c r="Y14" s="17"/>
      <c r="Z14" s="17">
        <v>0.32</v>
      </c>
      <c r="AA14" s="17">
        <v>1.65</v>
      </c>
      <c r="AB14" s="59">
        <f t="shared" si="9"/>
        <v>0</v>
      </c>
      <c r="AC14" s="12"/>
      <c r="AD14" s="12"/>
      <c r="AE14" s="12"/>
      <c r="AF14" s="12"/>
      <c r="AG14" s="59">
        <f t="shared" si="1"/>
        <v>0</v>
      </c>
      <c r="AH14" s="11"/>
      <c r="AI14" s="11"/>
      <c r="AJ14" s="11"/>
      <c r="AK14" s="11"/>
      <c r="AL14" s="11"/>
      <c r="AM14" s="11"/>
      <c r="AN14" s="11"/>
      <c r="AO14" s="11"/>
      <c r="AP14" s="46">
        <v>33.6</v>
      </c>
      <c r="AQ14" s="32">
        <f t="shared" si="2"/>
        <v>0.1578525641025641</v>
      </c>
      <c r="AR14" s="31" t="str">
        <f t="shared" si="3"/>
        <v>-</v>
      </c>
      <c r="AS14" s="31">
        <f t="shared" si="4"/>
        <v>0</v>
      </c>
      <c r="AT14" s="10">
        <f>W14-'26-3'!W14</f>
        <v>0</v>
      </c>
      <c r="AU14" s="10">
        <f>AB14-'26-3'!AB14</f>
        <v>0</v>
      </c>
      <c r="AV14" s="10">
        <f>AG14-'26-3'!AG14</f>
        <v>0</v>
      </c>
      <c r="AY14" s="19"/>
    </row>
    <row r="15" spans="1:51" ht="27" customHeight="1">
      <c r="A15" s="28">
        <v>7</v>
      </c>
      <c r="B15" s="29" t="s">
        <v>33</v>
      </c>
      <c r="C15" s="30">
        <f t="shared" si="5"/>
        <v>20.000000000000007</v>
      </c>
      <c r="D15" s="13">
        <v>0</v>
      </c>
      <c r="E15" s="13">
        <v>2.5</v>
      </c>
      <c r="F15" s="13">
        <v>13.500000000000005</v>
      </c>
      <c r="G15" s="13">
        <v>4.0000000000000018</v>
      </c>
      <c r="H15" s="30">
        <f t="shared" si="6"/>
        <v>3</v>
      </c>
      <c r="I15" s="13">
        <v>0</v>
      </c>
      <c r="J15" s="13">
        <v>1</v>
      </c>
      <c r="K15" s="13">
        <v>2</v>
      </c>
      <c r="L15" s="13">
        <v>0</v>
      </c>
      <c r="M15" s="30">
        <f t="shared" si="7"/>
        <v>2</v>
      </c>
      <c r="N15" s="13">
        <v>0</v>
      </c>
      <c r="O15" s="13">
        <v>0</v>
      </c>
      <c r="P15" s="13">
        <v>0</v>
      </c>
      <c r="Q15" s="13">
        <v>0</v>
      </c>
      <c r="R15" s="13">
        <v>0</v>
      </c>
      <c r="S15" s="13">
        <v>0</v>
      </c>
      <c r="T15" s="13">
        <v>2</v>
      </c>
      <c r="U15" s="13">
        <v>0</v>
      </c>
      <c r="V15" s="9">
        <f t="shared" si="0"/>
        <v>2600.385240000001</v>
      </c>
      <c r="W15" s="61">
        <f t="shared" si="8"/>
        <v>0.6</v>
      </c>
      <c r="X15" s="17"/>
      <c r="Y15" s="17">
        <v>0</v>
      </c>
      <c r="Z15" s="17">
        <v>0.6</v>
      </c>
      <c r="AA15" s="17">
        <v>0</v>
      </c>
      <c r="AB15" s="59">
        <f t="shared" si="9"/>
        <v>0</v>
      </c>
      <c r="AC15" s="12"/>
      <c r="AD15" s="12"/>
      <c r="AE15" s="12"/>
      <c r="AF15" s="12"/>
      <c r="AG15" s="59">
        <f t="shared" si="1"/>
        <v>0</v>
      </c>
      <c r="AH15" s="11"/>
      <c r="AI15" s="11"/>
      <c r="AJ15" s="11"/>
      <c r="AK15" s="11"/>
      <c r="AL15" s="11"/>
      <c r="AM15" s="11"/>
      <c r="AN15" s="11"/>
      <c r="AO15" s="11"/>
      <c r="AP15" s="46">
        <v>60</v>
      </c>
      <c r="AQ15" s="32">
        <f t="shared" si="2"/>
        <v>2.9999999999999988E-2</v>
      </c>
      <c r="AR15" s="31">
        <f t="shared" si="3"/>
        <v>0</v>
      </c>
      <c r="AS15" s="31">
        <f t="shared" si="4"/>
        <v>0</v>
      </c>
      <c r="AT15" s="10">
        <f>W15-'26-3'!W15</f>
        <v>0.6</v>
      </c>
      <c r="AU15" s="10">
        <f>AB15-'26-3'!AB15</f>
        <v>0</v>
      </c>
      <c r="AV15" s="10">
        <f>AG15-'26-3'!AG15</f>
        <v>0</v>
      </c>
      <c r="AY15" s="19"/>
    </row>
    <row r="16" spans="1:51" ht="27" customHeight="1">
      <c r="A16" s="28">
        <v>8</v>
      </c>
      <c r="B16" s="29" t="s">
        <v>34</v>
      </c>
      <c r="C16" s="30">
        <f t="shared" si="5"/>
        <v>66.207999999999998</v>
      </c>
      <c r="D16" s="13">
        <v>0.2</v>
      </c>
      <c r="E16" s="13">
        <v>19.628999999999998</v>
      </c>
      <c r="F16" s="13">
        <v>40.52000000000001</v>
      </c>
      <c r="G16" s="13">
        <v>5.859</v>
      </c>
      <c r="H16" s="30">
        <f t="shared" si="6"/>
        <v>0</v>
      </c>
      <c r="I16" s="13">
        <v>0</v>
      </c>
      <c r="J16" s="13">
        <v>0</v>
      </c>
      <c r="K16" s="13">
        <v>0</v>
      </c>
      <c r="L16" s="13">
        <v>0</v>
      </c>
      <c r="M16" s="30">
        <f t="shared" si="7"/>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59">
        <f t="shared" si="8"/>
        <v>3.5</v>
      </c>
      <c r="X16" s="17"/>
      <c r="Y16" s="17"/>
      <c r="Z16" s="17">
        <v>3.5</v>
      </c>
      <c r="AA16" s="17"/>
      <c r="AB16" s="59">
        <f t="shared" si="9"/>
        <v>0</v>
      </c>
      <c r="AC16" s="12"/>
      <c r="AD16" s="12"/>
      <c r="AE16" s="12"/>
      <c r="AF16" s="12"/>
      <c r="AG16" s="59">
        <f t="shared" si="1"/>
        <v>0.3</v>
      </c>
      <c r="AH16" s="11"/>
      <c r="AI16" s="11"/>
      <c r="AJ16" s="11"/>
      <c r="AK16" s="11"/>
      <c r="AL16" s="69">
        <v>0.3</v>
      </c>
      <c r="AM16" s="11"/>
      <c r="AN16" s="11"/>
      <c r="AO16" s="11"/>
      <c r="AP16" s="46">
        <v>100</v>
      </c>
      <c r="AQ16" s="32">
        <f t="shared" si="2"/>
        <v>5.2863702271628808E-2</v>
      </c>
      <c r="AR16" s="31" t="str">
        <f t="shared" si="3"/>
        <v>-</v>
      </c>
      <c r="AS16" s="31">
        <f t="shared" si="4"/>
        <v>5.6895766954938552E-3</v>
      </c>
      <c r="AT16" s="10">
        <f>W16-'26-3'!W16</f>
        <v>2.9</v>
      </c>
      <c r="AU16" s="10">
        <f>AB16-'26-3'!AB16</f>
        <v>0</v>
      </c>
      <c r="AV16" s="10">
        <f>AG16-'26-3'!AG16</f>
        <v>0.3</v>
      </c>
      <c r="AY16" s="19"/>
    </row>
    <row r="17" spans="1:51" ht="27" customHeight="1">
      <c r="A17" s="28">
        <v>9</v>
      </c>
      <c r="B17" s="29" t="s">
        <v>35</v>
      </c>
      <c r="C17" s="30">
        <f t="shared" si="5"/>
        <v>19.548000000000002</v>
      </c>
      <c r="D17" s="13">
        <v>0.2</v>
      </c>
      <c r="E17" s="13">
        <v>4.1310000000000002</v>
      </c>
      <c r="F17" s="13">
        <v>9.0570000000000004</v>
      </c>
      <c r="G17" s="13">
        <v>6.16</v>
      </c>
      <c r="H17" s="30">
        <f t="shared" si="6"/>
        <v>16.942</v>
      </c>
      <c r="I17" s="13">
        <v>6.9499999999999993</v>
      </c>
      <c r="J17" s="13">
        <v>6.1820000000000004</v>
      </c>
      <c r="K17" s="13">
        <v>3.81</v>
      </c>
      <c r="L17" s="13">
        <v>0</v>
      </c>
      <c r="M17" s="30">
        <f t="shared" si="7"/>
        <v>6.8900000000000006</v>
      </c>
      <c r="N17" s="13">
        <v>1</v>
      </c>
      <c r="O17" s="13">
        <v>0</v>
      </c>
      <c r="P17" s="13">
        <v>0.82</v>
      </c>
      <c r="Q17" s="13">
        <v>0</v>
      </c>
      <c r="R17" s="13">
        <v>3.02</v>
      </c>
      <c r="S17" s="13">
        <v>0</v>
      </c>
      <c r="T17" s="13">
        <v>2.0500000000000003</v>
      </c>
      <c r="U17" s="13">
        <v>0</v>
      </c>
      <c r="V17" s="9">
        <f t="shared" si="0"/>
        <v>3064.0787084000003</v>
      </c>
      <c r="W17" s="59">
        <f t="shared" si="8"/>
        <v>0</v>
      </c>
      <c r="X17" s="17"/>
      <c r="Y17" s="17"/>
      <c r="Z17" s="17"/>
      <c r="AA17" s="17"/>
      <c r="AB17" s="70">
        <f t="shared" si="9"/>
        <v>1.2</v>
      </c>
      <c r="AC17" s="71"/>
      <c r="AD17" s="71">
        <v>1.2</v>
      </c>
      <c r="AE17" s="12"/>
      <c r="AF17" s="12"/>
      <c r="AG17" s="59">
        <f t="shared" si="1"/>
        <v>0</v>
      </c>
      <c r="AH17" s="11"/>
      <c r="AI17" s="11"/>
      <c r="AJ17" s="11"/>
      <c r="AK17" s="11"/>
      <c r="AL17" s="11"/>
      <c r="AM17" s="11"/>
      <c r="AN17" s="11"/>
      <c r="AO17" s="11"/>
      <c r="AP17" s="46"/>
      <c r="AQ17" s="32">
        <f t="shared" si="2"/>
        <v>0</v>
      </c>
      <c r="AR17" s="31">
        <f t="shared" si="3"/>
        <v>7.0829890213670171E-2</v>
      </c>
      <c r="AS17" s="31">
        <f t="shared" si="4"/>
        <v>0</v>
      </c>
      <c r="AT17" s="10">
        <f>W17-'26-3'!W17</f>
        <v>0</v>
      </c>
      <c r="AU17" s="10">
        <f>AB17-'26-3'!AB17</f>
        <v>1.2</v>
      </c>
      <c r="AV17" s="10">
        <f>AG17-'26-3'!AG17</f>
        <v>0</v>
      </c>
      <c r="AY17" s="19"/>
    </row>
    <row r="18" spans="1:51" ht="27" customHeight="1">
      <c r="A18" s="28">
        <v>10</v>
      </c>
      <c r="B18" s="29" t="s">
        <v>36</v>
      </c>
      <c r="C18" s="30">
        <f t="shared" si="5"/>
        <v>16.322999999999997</v>
      </c>
      <c r="D18" s="13">
        <v>0</v>
      </c>
      <c r="E18" s="13">
        <v>1.7909999999999999</v>
      </c>
      <c r="F18" s="13">
        <v>13.441999999999997</v>
      </c>
      <c r="G18" s="13">
        <v>1.0900000000000001</v>
      </c>
      <c r="H18" s="30">
        <f t="shared" si="6"/>
        <v>1.8049999999999999</v>
      </c>
      <c r="I18" s="13">
        <v>0</v>
      </c>
      <c r="J18" s="13">
        <v>0.92999999999999994</v>
      </c>
      <c r="K18" s="13">
        <v>0.875</v>
      </c>
      <c r="L18" s="13">
        <v>0</v>
      </c>
      <c r="M18" s="30">
        <f t="shared" si="7"/>
        <v>7.6189999999999998</v>
      </c>
      <c r="N18" s="13">
        <v>0.375</v>
      </c>
      <c r="O18" s="13">
        <v>0</v>
      </c>
      <c r="P18" s="13">
        <v>0</v>
      </c>
      <c r="Q18" s="13">
        <v>0</v>
      </c>
      <c r="R18" s="13">
        <v>0.7669999999999999</v>
      </c>
      <c r="S18" s="13">
        <v>0.6120000000000001</v>
      </c>
      <c r="T18" s="13">
        <v>1.851</v>
      </c>
      <c r="U18" s="13">
        <v>4.0139999999999993</v>
      </c>
      <c r="V18" s="9">
        <f t="shared" si="0"/>
        <v>2451.1481909700001</v>
      </c>
      <c r="W18" s="59">
        <f t="shared" si="8"/>
        <v>0.25</v>
      </c>
      <c r="X18" s="11"/>
      <c r="Y18" s="11"/>
      <c r="Z18" s="11">
        <v>0.25</v>
      </c>
      <c r="AA18" s="11"/>
      <c r="AB18" s="68">
        <f t="shared" si="9"/>
        <v>0</v>
      </c>
      <c r="AC18" s="12"/>
      <c r="AD18" s="12"/>
      <c r="AE18" s="12"/>
      <c r="AF18" s="12"/>
      <c r="AG18" s="59">
        <f t="shared" si="1"/>
        <v>0</v>
      </c>
      <c r="AH18" s="11"/>
      <c r="AI18" s="11"/>
      <c r="AJ18" s="11"/>
      <c r="AK18" s="11"/>
      <c r="AL18" s="11"/>
      <c r="AM18" s="11"/>
      <c r="AN18" s="11"/>
      <c r="AO18" s="11"/>
      <c r="AP18" s="46">
        <v>30</v>
      </c>
      <c r="AQ18" s="32">
        <f t="shared" si="2"/>
        <v>1.5315812044354594E-2</v>
      </c>
      <c r="AR18" s="31">
        <f t="shared" si="3"/>
        <v>0</v>
      </c>
      <c r="AS18" s="31">
        <f t="shared" si="4"/>
        <v>0</v>
      </c>
      <c r="AT18" s="10">
        <f>W18-'26-3'!W18</f>
        <v>0</v>
      </c>
      <c r="AU18" s="10">
        <f>AB18-'26-3'!AB18</f>
        <v>0</v>
      </c>
      <c r="AV18" s="10">
        <f>AG18-'26-3'!AG18</f>
        <v>0</v>
      </c>
      <c r="AY18" s="19"/>
    </row>
    <row r="19" spans="1:51" ht="27" customHeight="1">
      <c r="A19" s="28">
        <v>11</v>
      </c>
      <c r="B19" s="29" t="s">
        <v>37</v>
      </c>
      <c r="C19" s="30">
        <f t="shared" si="5"/>
        <v>4.2089999999999996</v>
      </c>
      <c r="D19" s="13">
        <v>0</v>
      </c>
      <c r="E19" s="13">
        <v>4.125</v>
      </c>
      <c r="F19" s="13">
        <v>8.4000000000000005E-2</v>
      </c>
      <c r="G19" s="13">
        <v>0</v>
      </c>
      <c r="H19" s="30">
        <f t="shared" si="6"/>
        <v>2.4729999999999999</v>
      </c>
      <c r="I19" s="13">
        <v>0</v>
      </c>
      <c r="J19" s="13">
        <v>2.4729999999999999</v>
      </c>
      <c r="K19" s="13">
        <v>0</v>
      </c>
      <c r="L19" s="13">
        <v>0</v>
      </c>
      <c r="M19" s="30">
        <f t="shared" si="7"/>
        <v>7.431</v>
      </c>
      <c r="N19" s="13">
        <v>0</v>
      </c>
      <c r="O19" s="13">
        <v>0</v>
      </c>
      <c r="P19" s="13">
        <v>0</v>
      </c>
      <c r="Q19" s="13">
        <v>0</v>
      </c>
      <c r="R19" s="13">
        <v>0.51200000000000001</v>
      </c>
      <c r="S19" s="13">
        <v>0</v>
      </c>
      <c r="T19" s="13">
        <v>6.7190000000000003</v>
      </c>
      <c r="U19" s="13">
        <v>0.2</v>
      </c>
      <c r="V19" s="9">
        <f t="shared" si="0"/>
        <v>1302.4550208599999</v>
      </c>
      <c r="W19" s="59">
        <f t="shared" si="8"/>
        <v>0</v>
      </c>
      <c r="X19" s="11"/>
      <c r="Y19" s="11"/>
      <c r="Z19" s="11"/>
      <c r="AA19" s="11"/>
      <c r="AB19" s="59">
        <f t="shared" si="9"/>
        <v>0</v>
      </c>
      <c r="AC19" s="11"/>
      <c r="AD19" s="11"/>
      <c r="AE19" s="11"/>
      <c r="AF19" s="11"/>
      <c r="AG19" s="59">
        <f>SUM(AH19:AO19)</f>
        <v>0</v>
      </c>
      <c r="AH19" s="11"/>
      <c r="AI19" s="11"/>
      <c r="AJ19" s="11"/>
      <c r="AK19" s="11"/>
      <c r="AL19" s="11"/>
      <c r="AM19" s="11"/>
      <c r="AN19" s="11"/>
      <c r="AO19" s="11"/>
      <c r="AP19" s="46"/>
      <c r="AQ19" s="32">
        <f t="shared" si="2"/>
        <v>0</v>
      </c>
      <c r="AR19" s="31">
        <f t="shared" si="3"/>
        <v>0</v>
      </c>
      <c r="AS19" s="31">
        <f t="shared" si="4"/>
        <v>0</v>
      </c>
      <c r="AT19" s="10">
        <f>W19-'26-3'!W19</f>
        <v>0</v>
      </c>
      <c r="AU19" s="10">
        <f>AB19-'26-3'!AB19</f>
        <v>0</v>
      </c>
      <c r="AV19" s="10">
        <f>AG19-'26-3'!AG19</f>
        <v>0</v>
      </c>
      <c r="AY19" s="19"/>
    </row>
    <row r="20" spans="1:51" ht="27" customHeight="1">
      <c r="A20" s="28">
        <v>12</v>
      </c>
      <c r="B20" s="29" t="s">
        <v>38</v>
      </c>
      <c r="C20" s="30">
        <f t="shared" si="5"/>
        <v>36.433999999999997</v>
      </c>
      <c r="D20" s="13">
        <v>0.65</v>
      </c>
      <c r="E20" s="13">
        <v>7.8939999999999992</v>
      </c>
      <c r="F20" s="13">
        <v>19.366999999999997</v>
      </c>
      <c r="G20" s="13">
        <v>8.5229999999999997</v>
      </c>
      <c r="H20" s="30">
        <f t="shared" si="6"/>
        <v>13.15</v>
      </c>
      <c r="I20" s="13">
        <v>11.15</v>
      </c>
      <c r="J20" s="13">
        <v>2</v>
      </c>
      <c r="K20" s="13">
        <v>0</v>
      </c>
      <c r="L20" s="13">
        <v>0</v>
      </c>
      <c r="M20" s="30">
        <f t="shared" si="7"/>
        <v>8.26</v>
      </c>
      <c r="N20" s="13">
        <v>0.36</v>
      </c>
      <c r="O20" s="13">
        <v>2.13</v>
      </c>
      <c r="P20" s="13">
        <v>0</v>
      </c>
      <c r="Q20" s="13">
        <v>0</v>
      </c>
      <c r="R20" s="13">
        <v>1.5</v>
      </c>
      <c r="S20" s="13">
        <v>3.1950000000000003</v>
      </c>
      <c r="T20" s="13">
        <v>0</v>
      </c>
      <c r="U20" s="13">
        <v>1.075</v>
      </c>
      <c r="V20" s="9">
        <f t="shared" si="0"/>
        <v>5319.7914954000007</v>
      </c>
      <c r="W20" s="59">
        <f t="shared" si="8"/>
        <v>0</v>
      </c>
      <c r="X20" s="11"/>
      <c r="Y20" s="11"/>
      <c r="Z20" s="11"/>
      <c r="AA20" s="11"/>
      <c r="AB20" s="59">
        <f t="shared" si="9"/>
        <v>0</v>
      </c>
      <c r="AC20" s="12"/>
      <c r="AD20" s="12"/>
      <c r="AE20" s="12"/>
      <c r="AF20" s="12"/>
      <c r="AG20" s="59">
        <f>SUM(AH20:AO20)</f>
        <v>0</v>
      </c>
      <c r="AH20" s="11"/>
      <c r="AI20" s="11"/>
      <c r="AJ20" s="11"/>
      <c r="AK20" s="11"/>
      <c r="AL20" s="11"/>
      <c r="AM20" s="11"/>
      <c r="AN20" s="11"/>
      <c r="AO20" s="11"/>
      <c r="AP20" s="46">
        <v>8</v>
      </c>
      <c r="AQ20" s="32">
        <f t="shared" si="2"/>
        <v>0</v>
      </c>
      <c r="AR20" s="31">
        <f t="shared" si="3"/>
        <v>0</v>
      </c>
      <c r="AS20" s="31">
        <f t="shared" si="4"/>
        <v>0</v>
      </c>
      <c r="AT20" s="10">
        <f>W20-'26-3'!W20</f>
        <v>0</v>
      </c>
      <c r="AU20" s="10">
        <f>AB20-'26-3'!AB20</f>
        <v>0</v>
      </c>
      <c r="AV20" s="10">
        <f>AG20-'26-3'!AG20</f>
        <v>0</v>
      </c>
      <c r="AY20" s="19"/>
    </row>
    <row r="21" spans="1:51" ht="27" customHeight="1">
      <c r="A21" s="28">
        <v>13</v>
      </c>
      <c r="B21" s="29" t="s">
        <v>39</v>
      </c>
      <c r="C21" s="30">
        <f t="shared" si="5"/>
        <v>6.7949999999999999</v>
      </c>
      <c r="D21" s="13">
        <v>0</v>
      </c>
      <c r="E21" s="13">
        <v>2</v>
      </c>
      <c r="F21" s="13">
        <v>3.7749999999999999</v>
      </c>
      <c r="G21" s="13">
        <v>1.02</v>
      </c>
      <c r="H21" s="30">
        <f t="shared" si="6"/>
        <v>0</v>
      </c>
      <c r="I21" s="13">
        <v>0</v>
      </c>
      <c r="J21" s="13">
        <v>0</v>
      </c>
      <c r="K21" s="13">
        <v>0</v>
      </c>
      <c r="L21" s="13">
        <v>0</v>
      </c>
      <c r="M21" s="30">
        <f t="shared" si="7"/>
        <v>1.17</v>
      </c>
      <c r="N21" s="13">
        <v>0.64</v>
      </c>
      <c r="O21" s="13">
        <v>0</v>
      </c>
      <c r="P21" s="13">
        <v>0.53</v>
      </c>
      <c r="Q21" s="13">
        <v>0</v>
      </c>
      <c r="R21" s="13">
        <v>0</v>
      </c>
      <c r="S21" s="13">
        <v>0</v>
      </c>
      <c r="T21" s="13">
        <v>0</v>
      </c>
      <c r="U21" s="13">
        <v>0</v>
      </c>
      <c r="V21" s="9">
        <f t="shared" si="0"/>
        <v>1004.7860591000001</v>
      </c>
      <c r="W21" s="60">
        <f t="shared" si="8"/>
        <v>0</v>
      </c>
      <c r="X21" s="11"/>
      <c r="Y21" s="11"/>
      <c r="Z21" s="11"/>
      <c r="AA21" s="11"/>
      <c r="AB21" s="59">
        <f t="shared" si="9"/>
        <v>0</v>
      </c>
      <c r="AC21" s="12"/>
      <c r="AD21" s="12"/>
      <c r="AE21" s="12"/>
      <c r="AF21" s="12"/>
      <c r="AG21" s="59">
        <f>SUM(AH21:AO21)</f>
        <v>0</v>
      </c>
      <c r="AH21" s="11"/>
      <c r="AI21" s="11"/>
      <c r="AJ21" s="11"/>
      <c r="AK21" s="11"/>
      <c r="AL21" s="11"/>
      <c r="AM21" s="11"/>
      <c r="AN21" s="11"/>
      <c r="AO21" s="11"/>
      <c r="AP21" s="46"/>
      <c r="AQ21" s="32">
        <f t="shared" si="2"/>
        <v>0</v>
      </c>
      <c r="AR21" s="31" t="str">
        <f t="shared" si="3"/>
        <v>-</v>
      </c>
      <c r="AS21" s="31">
        <f t="shared" si="4"/>
        <v>0</v>
      </c>
      <c r="AT21" s="10">
        <f>W21-'26-3'!W21</f>
        <v>0</v>
      </c>
      <c r="AU21" s="10">
        <f>AB21-'26-3'!AB21</f>
        <v>0</v>
      </c>
      <c r="AV21" s="10">
        <f>AG21-'26-3'!AG21</f>
        <v>0</v>
      </c>
      <c r="AY21" s="19"/>
    </row>
    <row r="22" spans="1:51" s="41" customFormat="1" ht="20.25" customHeight="1">
      <c r="A22" s="57"/>
      <c r="B22" s="35" t="s">
        <v>40</v>
      </c>
      <c r="C22" s="36">
        <f t="shared" ref="C22:AP22" si="10">SUM(C9:C21)</f>
        <v>432.29929523809523</v>
      </c>
      <c r="D22" s="37">
        <f t="shared" si="10"/>
        <v>8.6112000000000002</v>
      </c>
      <c r="E22" s="37">
        <f t="shared" si="10"/>
        <v>82.072000000000003</v>
      </c>
      <c r="F22" s="37">
        <f t="shared" si="10"/>
        <v>248.64409523809525</v>
      </c>
      <c r="G22" s="37">
        <f t="shared" si="10"/>
        <v>92.97199999999998</v>
      </c>
      <c r="H22" s="36">
        <f t="shared" si="10"/>
        <v>106.94700000000002</v>
      </c>
      <c r="I22" s="37">
        <f t="shared" si="10"/>
        <v>31.369999999999997</v>
      </c>
      <c r="J22" s="37">
        <f t="shared" si="10"/>
        <v>57.017000000000003</v>
      </c>
      <c r="K22" s="37">
        <f t="shared" si="10"/>
        <v>18.559999999999999</v>
      </c>
      <c r="L22" s="37">
        <f t="shared" si="10"/>
        <v>0</v>
      </c>
      <c r="M22" s="36">
        <f t="shared" si="10"/>
        <v>173.76899999999998</v>
      </c>
      <c r="N22" s="37">
        <f t="shared" si="10"/>
        <v>13.255000000000001</v>
      </c>
      <c r="O22" s="37">
        <f t="shared" si="10"/>
        <v>15.922000000000001</v>
      </c>
      <c r="P22" s="37">
        <f t="shared" si="10"/>
        <v>2.95</v>
      </c>
      <c r="Q22" s="37">
        <f t="shared" si="10"/>
        <v>2.3660000000000005</v>
      </c>
      <c r="R22" s="37">
        <f t="shared" si="10"/>
        <v>32.879999999999995</v>
      </c>
      <c r="S22" s="37">
        <f t="shared" si="10"/>
        <v>44.305000000000007</v>
      </c>
      <c r="T22" s="37">
        <f t="shared" si="10"/>
        <v>23.345000000000002</v>
      </c>
      <c r="U22" s="37">
        <f t="shared" si="10"/>
        <v>38.746000000000009</v>
      </c>
      <c r="V22" s="38">
        <f t="shared" si="10"/>
        <v>67618.639896344306</v>
      </c>
      <c r="W22" s="34">
        <f>SUM(W9:W21)</f>
        <v>17.914000000000001</v>
      </c>
      <c r="X22" s="34">
        <f>SUM(X9:X21)</f>
        <v>0.2</v>
      </c>
      <c r="Y22" s="34">
        <f>SUM(Y9:Y21)</f>
        <v>1.9120000000000001</v>
      </c>
      <c r="Z22" s="34">
        <f>SUM(Z9:Z21)</f>
        <v>12.484</v>
      </c>
      <c r="AA22" s="34">
        <f t="shared" si="10"/>
        <v>3.3179999999999996</v>
      </c>
      <c r="AB22" s="34">
        <f t="shared" si="10"/>
        <v>1.7428571428571429</v>
      </c>
      <c r="AC22" s="34">
        <f t="shared" si="10"/>
        <v>0</v>
      </c>
      <c r="AD22" s="34">
        <f t="shared" si="10"/>
        <v>1.7428571428571429</v>
      </c>
      <c r="AE22" s="34">
        <f t="shared" si="10"/>
        <v>0</v>
      </c>
      <c r="AF22" s="34">
        <f t="shared" si="10"/>
        <v>0</v>
      </c>
      <c r="AG22" s="34">
        <f>SUM(AG9:AG21)</f>
        <v>10.016000000000002</v>
      </c>
      <c r="AH22" s="34">
        <f t="shared" si="10"/>
        <v>7.4999999999999997E-2</v>
      </c>
      <c r="AI22" s="34">
        <f t="shared" si="10"/>
        <v>0.1</v>
      </c>
      <c r="AJ22" s="34">
        <f t="shared" si="10"/>
        <v>0</v>
      </c>
      <c r="AK22" s="34">
        <f t="shared" si="10"/>
        <v>0</v>
      </c>
      <c r="AL22" s="34">
        <f t="shared" si="10"/>
        <v>1.847</v>
      </c>
      <c r="AM22" s="34">
        <f t="shared" si="10"/>
        <v>1.19</v>
      </c>
      <c r="AN22" s="34">
        <f t="shared" si="10"/>
        <v>0.47000000000000003</v>
      </c>
      <c r="AO22" s="34">
        <f t="shared" si="10"/>
        <v>6.3339999999999996</v>
      </c>
      <c r="AP22" s="47">
        <f t="shared" si="10"/>
        <v>3040.6</v>
      </c>
      <c r="AQ22" s="39">
        <f>$W22/C22</f>
        <v>4.1438883193491219E-2</v>
      </c>
      <c r="AR22" s="39">
        <f t="shared" si="3"/>
        <v>1.6296456589311926E-2</v>
      </c>
      <c r="AS22" s="39">
        <f t="shared" si="4"/>
        <v>5.7639740114750058E-2</v>
      </c>
      <c r="AT22" s="47">
        <f t="shared" ref="AT22:AV22" si="11">SUM(AT9:AT21)</f>
        <v>6.548</v>
      </c>
      <c r="AU22" s="47">
        <f t="shared" si="11"/>
        <v>1.7428571428571429</v>
      </c>
      <c r="AV22" s="47">
        <f t="shared" si="11"/>
        <v>3.976</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1"/>
      <c r="C24" s="1"/>
      <c r="D24" s="1"/>
      <c r="E24" s="1"/>
      <c r="F24" s="1"/>
      <c r="G24" s="1"/>
      <c r="H24" s="1"/>
      <c r="I24" s="1"/>
      <c r="J24" s="1"/>
      <c r="K24" s="1"/>
      <c r="L24" s="1"/>
      <c r="M24" s="1"/>
      <c r="N24" s="1"/>
      <c r="O24" s="1"/>
      <c r="P24" s="1"/>
      <c r="Q24" s="1"/>
      <c r="R24" s="1"/>
      <c r="S24" s="1"/>
      <c r="T24" s="1"/>
      <c r="U24" s="1"/>
      <c r="V24" s="1"/>
      <c r="AP24" s="67">
        <f>+AP22/V22</f>
        <v>4.4966890855259352E-2</v>
      </c>
    </row>
  </sheetData>
  <mergeCells count="32">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 ref="N6:Q6"/>
    <mergeCell ref="R6:U6"/>
    <mergeCell ref="V6:V7"/>
    <mergeCell ref="W6:W7"/>
    <mergeCell ref="X6:AA6"/>
    <mergeCell ref="AB6:AB7"/>
    <mergeCell ref="AS6:AS7"/>
    <mergeCell ref="AT6:AT7"/>
    <mergeCell ref="AU6:AU7"/>
    <mergeCell ref="AV6:AV7"/>
    <mergeCell ref="AG6:AG7"/>
    <mergeCell ref="AH6:AK6"/>
    <mergeCell ref="AL6:AO6"/>
    <mergeCell ref="AP6:AP7"/>
    <mergeCell ref="AQ6:AQ7"/>
    <mergeCell ref="AR6:AR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ignoredErrors>
    <ignoredError sqref="X6:AV8 X22:AS22 AB9:AG9 X10:AS10 D22:W22 X14:AS14 AB13:AG13 AQ13:AS13 AQ9:AS9 AB12:AG12 AQ12:AS12 X18:AS21 X15 AB15:AO15 AQ15:AS15 X16:Y16 AA16:AK16 AM16:AS16 X11:AC11 AE11:AS11 X17:AC17 AE17:AS17" formulaRange="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4"/>
  <sheetViews>
    <sheetView zoomScale="70" zoomScaleNormal="70" zoomScaleSheetLayoutView="70" workbookViewId="0">
      <pane xSplit="2" ySplit="7" topLeftCell="M8" activePane="bottomRight" state="frozen"/>
      <selection activeCell="AQ13" sqref="AQ13"/>
      <selection pane="topRight" activeCell="AQ13" sqref="AQ13"/>
      <selection pane="bottomLeft" activeCell="AQ13" sqref="AQ13"/>
      <selection pane="bottomRight" activeCell="AQ13" sqref="AQ13"/>
    </sheetView>
  </sheetViews>
  <sheetFormatPr defaultRowHeight="15" customHeight="1"/>
  <cols>
    <col min="1" max="1" width="4.86328125" style="5" customWidth="1"/>
    <col min="2" max="2" width="18.59765625" style="5" customWidth="1"/>
    <col min="3"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0.86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51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73"/>
      <c r="AU4" s="73"/>
      <c r="AV4" s="73"/>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row>
    <row r="7" spans="1:51" ht="111.75" customHeight="1">
      <c r="A7" s="175"/>
      <c r="B7" s="176"/>
      <c r="C7" s="176"/>
      <c r="D7" s="72" t="s">
        <v>19</v>
      </c>
      <c r="E7" s="7" t="s">
        <v>20</v>
      </c>
      <c r="F7" s="72" t="s">
        <v>21</v>
      </c>
      <c r="G7" s="72" t="s">
        <v>22</v>
      </c>
      <c r="H7" s="176"/>
      <c r="I7" s="72" t="s">
        <v>19</v>
      </c>
      <c r="J7" s="72" t="s">
        <v>20</v>
      </c>
      <c r="K7" s="72" t="s">
        <v>21</v>
      </c>
      <c r="L7" s="72" t="s">
        <v>22</v>
      </c>
      <c r="M7" s="176"/>
      <c r="N7" s="72" t="s">
        <v>23</v>
      </c>
      <c r="O7" s="72" t="s">
        <v>24</v>
      </c>
      <c r="P7" s="72" t="s">
        <v>25</v>
      </c>
      <c r="Q7" s="72" t="s">
        <v>26</v>
      </c>
      <c r="R7" s="72" t="s">
        <v>23</v>
      </c>
      <c r="S7" s="72" t="s">
        <v>24</v>
      </c>
      <c r="T7" s="72" t="s">
        <v>25</v>
      </c>
      <c r="U7" s="72" t="s">
        <v>26</v>
      </c>
      <c r="V7" s="176"/>
      <c r="W7" s="176"/>
      <c r="X7" s="72" t="s">
        <v>19</v>
      </c>
      <c r="Y7" s="72" t="s">
        <v>20</v>
      </c>
      <c r="Z7" s="72" t="s">
        <v>21</v>
      </c>
      <c r="AA7" s="72" t="s">
        <v>22</v>
      </c>
      <c r="AB7" s="176"/>
      <c r="AC7" s="72" t="s">
        <v>19</v>
      </c>
      <c r="AD7" s="72" t="s">
        <v>20</v>
      </c>
      <c r="AE7" s="72" t="s">
        <v>21</v>
      </c>
      <c r="AF7" s="72" t="s">
        <v>22</v>
      </c>
      <c r="AG7" s="176"/>
      <c r="AH7" s="72" t="s">
        <v>23</v>
      </c>
      <c r="AI7" s="72" t="s">
        <v>24</v>
      </c>
      <c r="AJ7" s="72" t="s">
        <v>25</v>
      </c>
      <c r="AK7" s="72" t="s">
        <v>26</v>
      </c>
      <c r="AL7" s="72" t="s">
        <v>23</v>
      </c>
      <c r="AM7" s="72" t="s">
        <v>24</v>
      </c>
      <c r="AN7" s="72" t="s">
        <v>25</v>
      </c>
      <c r="AO7" s="72"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59">
        <f>SUM(X9:AA9)</f>
        <v>0.98</v>
      </c>
      <c r="X9" s="11">
        <v>0</v>
      </c>
      <c r="Y9" s="11">
        <v>7.0000000000000007E-2</v>
      </c>
      <c r="Z9" s="11">
        <v>0.91</v>
      </c>
      <c r="AA9" s="11">
        <v>0</v>
      </c>
      <c r="AB9" s="59">
        <f>SUM(AC9:AF9)</f>
        <v>0</v>
      </c>
      <c r="AC9" s="12"/>
      <c r="AD9" s="12"/>
      <c r="AE9" s="12"/>
      <c r="AF9" s="12"/>
      <c r="AG9" s="59">
        <f t="shared" ref="AG9:AG18" si="1">SUM(AH9:AO9)</f>
        <v>6.0339999999999998</v>
      </c>
      <c r="AH9" s="11">
        <v>0</v>
      </c>
      <c r="AI9" s="11">
        <v>0</v>
      </c>
      <c r="AJ9" s="11">
        <v>0</v>
      </c>
      <c r="AK9" s="11">
        <v>0</v>
      </c>
      <c r="AL9" s="11">
        <v>0</v>
      </c>
      <c r="AM9" s="11">
        <v>0.49</v>
      </c>
      <c r="AN9" s="11">
        <v>0</v>
      </c>
      <c r="AO9" s="11">
        <v>5.5439999999999996</v>
      </c>
      <c r="AP9" s="46">
        <v>544</v>
      </c>
      <c r="AQ9" s="32">
        <f>$W9/C9</f>
        <v>2.3275698270948126E-2</v>
      </c>
      <c r="AR9" s="31">
        <f>IF(H9=0,"-",AB9/H9)</f>
        <v>0</v>
      </c>
      <c r="AS9" s="31">
        <f>AG9/M9</f>
        <v>0.19386968256008225</v>
      </c>
      <c r="AT9" s="10">
        <f>W9-'03-4'!W9</f>
        <v>0</v>
      </c>
      <c r="AU9" s="10">
        <f>AB9-'03-4'!AB9</f>
        <v>0</v>
      </c>
      <c r="AV9" s="10">
        <f>AG9-'03-4'!AG9</f>
        <v>0</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59">
        <f>SUM(X10:AA10)</f>
        <v>2.4899999999999998</v>
      </c>
      <c r="X10" s="11">
        <v>0</v>
      </c>
      <c r="Y10" s="11">
        <v>0.49</v>
      </c>
      <c r="Z10" s="11">
        <v>1.6</v>
      </c>
      <c r="AA10" s="11">
        <v>0.4</v>
      </c>
      <c r="AB10" s="59">
        <f>SUM(AC10:AF10)</f>
        <v>0</v>
      </c>
      <c r="AC10" s="11"/>
      <c r="AD10" s="11"/>
      <c r="AE10" s="11"/>
      <c r="AF10" s="11"/>
      <c r="AG10" s="59">
        <f t="shared" si="1"/>
        <v>0.92</v>
      </c>
      <c r="AH10" s="11">
        <v>0</v>
      </c>
      <c r="AI10" s="11">
        <v>0</v>
      </c>
      <c r="AJ10" s="11">
        <v>0</v>
      </c>
      <c r="AK10" s="11">
        <v>0</v>
      </c>
      <c r="AL10" s="11">
        <v>0.22</v>
      </c>
      <c r="AM10" s="11">
        <v>0.70000000000000007</v>
      </c>
      <c r="AN10" s="11">
        <v>0</v>
      </c>
      <c r="AO10" s="11">
        <v>0</v>
      </c>
      <c r="AP10" s="46">
        <v>372</v>
      </c>
      <c r="AQ10" s="32">
        <f t="shared" ref="AQ10:AQ21" si="2">$W10/C10</f>
        <v>3.8574150671562016E-2</v>
      </c>
      <c r="AR10" s="31">
        <f t="shared" ref="AR10:AR22" si="3">IF(H10=0,"-",AB10/H10)</f>
        <v>0</v>
      </c>
      <c r="AS10" s="31">
        <f t="shared" ref="AS10:AS22" si="4">AG10/M10</f>
        <v>5.037507528883535E-2</v>
      </c>
      <c r="AT10" s="10">
        <f>W10-'03-4'!W10</f>
        <v>0</v>
      </c>
      <c r="AU10" s="10">
        <f>AB10-'03-4'!AB10</f>
        <v>0</v>
      </c>
      <c r="AV10" s="10">
        <f>AG10-'03-4'!AG10</f>
        <v>0</v>
      </c>
      <c r="AY10" s="19"/>
    </row>
    <row r="11" spans="1:51" ht="27" customHeight="1">
      <c r="A11" s="28">
        <v>3</v>
      </c>
      <c r="B11" s="29" t="s">
        <v>29</v>
      </c>
      <c r="C11" s="30">
        <f t="shared" ref="C11:C21" si="5">SUM(D11:G11)</f>
        <v>12.357000000000001</v>
      </c>
      <c r="D11" s="14">
        <v>0</v>
      </c>
      <c r="E11" s="14">
        <v>2.8639999999999999</v>
      </c>
      <c r="F11" s="14">
        <v>6.6509999999999998</v>
      </c>
      <c r="G11" s="14">
        <v>2.8420000000000001</v>
      </c>
      <c r="H11" s="30">
        <f t="shared" ref="H11:H21" si="6">SUM(I11:L11)</f>
        <v>11.988</v>
      </c>
      <c r="I11" s="15">
        <v>0</v>
      </c>
      <c r="J11" s="15">
        <v>11.988</v>
      </c>
      <c r="K11" s="15">
        <v>0</v>
      </c>
      <c r="L11" s="15">
        <v>0</v>
      </c>
      <c r="M11" s="30">
        <f t="shared" ref="M11:M21" si="7">SUM(N11:U11)</f>
        <v>5.0460000000000003</v>
      </c>
      <c r="N11" s="16">
        <v>1.3</v>
      </c>
      <c r="O11" s="16">
        <v>0</v>
      </c>
      <c r="P11" s="16">
        <v>0</v>
      </c>
      <c r="Q11" s="16">
        <v>0</v>
      </c>
      <c r="R11" s="16">
        <v>3.746</v>
      </c>
      <c r="S11" s="16">
        <v>0</v>
      </c>
      <c r="T11" s="16">
        <v>0</v>
      </c>
      <c r="U11" s="16">
        <v>0</v>
      </c>
      <c r="V11" s="9">
        <f t="shared" si="0"/>
        <v>1976.7845976400001</v>
      </c>
      <c r="W11" s="59">
        <f t="shared" ref="W11:W21" si="8">SUM(X11:AA11)</f>
        <v>0</v>
      </c>
      <c r="X11" s="11"/>
      <c r="Y11" s="11"/>
      <c r="Z11" s="11"/>
      <c r="AA11" s="11"/>
      <c r="AB11" s="59">
        <f t="shared" ref="AB11:AB21" si="9">SUM(AC11:AF11)</f>
        <v>0.54285714285714293</v>
      </c>
      <c r="AC11" s="11"/>
      <c r="AD11" s="11">
        <f>0.2+1200/3.5/1000</f>
        <v>0.54285714285714293</v>
      </c>
      <c r="AE11" s="11"/>
      <c r="AF11" s="11"/>
      <c r="AG11" s="59">
        <f t="shared" si="1"/>
        <v>0</v>
      </c>
      <c r="AH11" s="11"/>
      <c r="AI11" s="11"/>
      <c r="AJ11" s="11"/>
      <c r="AK11" s="11"/>
      <c r="AL11" s="11"/>
      <c r="AM11" s="11"/>
      <c r="AN11" s="11"/>
      <c r="AO11" s="11"/>
      <c r="AP11" s="63">
        <v>82</v>
      </c>
      <c r="AQ11" s="32">
        <f t="shared" si="2"/>
        <v>0</v>
      </c>
      <c r="AR11" s="31">
        <f t="shared" si="3"/>
        <v>4.5283378616711958E-2</v>
      </c>
      <c r="AS11" s="31">
        <f t="shared" si="4"/>
        <v>0</v>
      </c>
      <c r="AT11" s="10">
        <f>W11-'03-4'!W11</f>
        <v>0</v>
      </c>
      <c r="AU11" s="10">
        <f>AB11-'03-4'!AB11</f>
        <v>0</v>
      </c>
      <c r="AV11" s="10">
        <f>AG11-'03-4'!AG11</f>
        <v>0</v>
      </c>
      <c r="AY11" s="19"/>
    </row>
    <row r="12" spans="1:51" ht="27" customHeight="1">
      <c r="A12" s="28">
        <v>4</v>
      </c>
      <c r="B12" s="29" t="s">
        <v>30</v>
      </c>
      <c r="C12" s="30">
        <f t="shared" si="5"/>
        <v>92.218295238095237</v>
      </c>
      <c r="D12" s="13">
        <v>6.7861999999999991</v>
      </c>
      <c r="E12" s="13">
        <v>9.5350000000000019</v>
      </c>
      <c r="F12" s="13">
        <v>50.432095238095236</v>
      </c>
      <c r="G12" s="13">
        <v>25.465</v>
      </c>
      <c r="H12" s="30">
        <f t="shared" si="6"/>
        <v>33.828999999999994</v>
      </c>
      <c r="I12" s="13">
        <v>2.4699999999999998</v>
      </c>
      <c r="J12" s="13">
        <v>22.904</v>
      </c>
      <c r="K12" s="13">
        <v>8.4549999999999983</v>
      </c>
      <c r="L12" s="13">
        <v>0</v>
      </c>
      <c r="M12" s="30">
        <f t="shared" si="7"/>
        <v>16.96</v>
      </c>
      <c r="N12" s="13">
        <v>3.17</v>
      </c>
      <c r="O12" s="13">
        <v>1</v>
      </c>
      <c r="P12" s="13">
        <v>0</v>
      </c>
      <c r="Q12" s="13">
        <v>0.5</v>
      </c>
      <c r="R12" s="13">
        <v>7.5200000000000014</v>
      </c>
      <c r="S12" s="13">
        <v>3.06</v>
      </c>
      <c r="T12" s="13">
        <v>0.2</v>
      </c>
      <c r="U12" s="13">
        <v>1.5099999999999998</v>
      </c>
      <c r="V12" s="9">
        <f t="shared" si="0"/>
        <v>13509.867929814283</v>
      </c>
      <c r="W12" s="59">
        <f t="shared" si="8"/>
        <v>7.0740000000000007</v>
      </c>
      <c r="X12" s="11">
        <v>0.2</v>
      </c>
      <c r="Y12" s="11">
        <v>1.252</v>
      </c>
      <c r="Z12" s="11">
        <v>4.354000000000001</v>
      </c>
      <c r="AA12" s="11">
        <v>1.2679999999999998</v>
      </c>
      <c r="AB12" s="59">
        <f t="shared" si="9"/>
        <v>0</v>
      </c>
      <c r="AC12" s="11"/>
      <c r="AD12" s="11"/>
      <c r="AE12" s="11"/>
      <c r="AF12" s="11"/>
      <c r="AG12" s="59">
        <f t="shared" si="1"/>
        <v>0.64500000000000002</v>
      </c>
      <c r="AH12" s="11">
        <v>7.4999999999999997E-2</v>
      </c>
      <c r="AI12" s="11">
        <v>0.1</v>
      </c>
      <c r="AJ12" s="11">
        <v>0</v>
      </c>
      <c r="AK12" s="11">
        <v>0</v>
      </c>
      <c r="AL12" s="11">
        <v>0</v>
      </c>
      <c r="AM12" s="11">
        <v>0</v>
      </c>
      <c r="AN12" s="11">
        <v>0.27</v>
      </c>
      <c r="AO12" s="11">
        <v>0.2</v>
      </c>
      <c r="AP12" s="46">
        <v>1140</v>
      </c>
      <c r="AQ12" s="32">
        <f t="shared" si="2"/>
        <v>7.6709290512645939E-2</v>
      </c>
      <c r="AR12" s="31">
        <f t="shared" si="3"/>
        <v>0</v>
      </c>
      <c r="AS12" s="31">
        <f t="shared" si="4"/>
        <v>3.8030660377358493E-2</v>
      </c>
      <c r="AT12" s="10">
        <f>W12-'03-4'!W12</f>
        <v>0</v>
      </c>
      <c r="AU12" s="10">
        <f>AB12-'03-4'!AB12</f>
        <v>0</v>
      </c>
      <c r="AV12" s="10">
        <f>AG12-'03-4'!AG12</f>
        <v>0</v>
      </c>
      <c r="AY12" s="19"/>
    </row>
    <row r="13" spans="1:51" ht="27" customHeight="1">
      <c r="A13" s="28">
        <v>5</v>
      </c>
      <c r="B13" s="29" t="s">
        <v>31</v>
      </c>
      <c r="C13" s="30">
        <f t="shared" si="5"/>
        <v>39.071999999999996</v>
      </c>
      <c r="D13" s="13">
        <v>0</v>
      </c>
      <c r="E13" s="13">
        <v>12.367999999999999</v>
      </c>
      <c r="F13" s="13">
        <v>17.338999999999999</v>
      </c>
      <c r="G13" s="13">
        <v>9.3650000000000002</v>
      </c>
      <c r="H13" s="30">
        <f t="shared" si="6"/>
        <v>10.000000000000002</v>
      </c>
      <c r="I13" s="13">
        <v>8.9</v>
      </c>
      <c r="J13" s="13">
        <v>0.8</v>
      </c>
      <c r="K13" s="13">
        <v>0.3</v>
      </c>
      <c r="L13" s="13">
        <v>0</v>
      </c>
      <c r="M13" s="30">
        <f t="shared" si="7"/>
        <v>14.105</v>
      </c>
      <c r="N13" s="13">
        <v>1.4300000000000002</v>
      </c>
      <c r="O13" s="13">
        <v>0</v>
      </c>
      <c r="P13" s="13">
        <v>0.4</v>
      </c>
      <c r="Q13" s="13">
        <v>0.2</v>
      </c>
      <c r="R13" s="13">
        <v>2.09</v>
      </c>
      <c r="S13" s="13">
        <v>0</v>
      </c>
      <c r="T13" s="13">
        <v>8.6950000000000003</v>
      </c>
      <c r="U13" s="13">
        <v>1.29</v>
      </c>
      <c r="V13" s="9">
        <f t="shared" si="0"/>
        <v>6302.0020680000007</v>
      </c>
      <c r="W13" s="61">
        <f t="shared" si="8"/>
        <v>5.3639999999999999</v>
      </c>
      <c r="X13" s="62">
        <v>0</v>
      </c>
      <c r="Y13" s="62">
        <v>0.2</v>
      </c>
      <c r="Z13" s="62">
        <v>5.05</v>
      </c>
      <c r="AA13" s="62">
        <v>0.114</v>
      </c>
      <c r="AB13" s="61">
        <v>0.5</v>
      </c>
      <c r="AC13" s="64"/>
      <c r="AD13" s="64"/>
      <c r="AE13" s="64"/>
      <c r="AF13" s="64"/>
      <c r="AG13" s="61">
        <f t="shared" si="1"/>
        <v>3.34</v>
      </c>
      <c r="AH13" s="62">
        <v>0</v>
      </c>
      <c r="AI13" s="62">
        <v>0</v>
      </c>
      <c r="AJ13" s="62">
        <v>0</v>
      </c>
      <c r="AK13" s="62">
        <v>0.6</v>
      </c>
      <c r="AL13" s="62">
        <v>1.65</v>
      </c>
      <c r="AM13" s="62">
        <v>0</v>
      </c>
      <c r="AN13" s="62">
        <v>0.5</v>
      </c>
      <c r="AO13" s="62">
        <v>0.59</v>
      </c>
      <c r="AP13" s="63">
        <v>968</v>
      </c>
      <c r="AQ13" s="32">
        <f t="shared" si="2"/>
        <v>0.1372850122850123</v>
      </c>
      <c r="AR13" s="31">
        <f t="shared" si="3"/>
        <v>4.9999999999999989E-2</v>
      </c>
      <c r="AS13" s="31">
        <f t="shared" si="4"/>
        <v>0.2367954626019142</v>
      </c>
      <c r="AT13" s="10">
        <f>W13-'03-4'!W13</f>
        <v>4.3140000000000001</v>
      </c>
      <c r="AU13" s="10">
        <f>AB13-'03-4'!AB13</f>
        <v>0.5</v>
      </c>
      <c r="AV13" s="10">
        <f>AG13-'03-4'!AG13</f>
        <v>1.2229999999999999</v>
      </c>
      <c r="AY13" s="19"/>
    </row>
    <row r="14" spans="1:51" ht="27" customHeight="1">
      <c r="A14" s="28">
        <v>6</v>
      </c>
      <c r="B14" s="29" t="s">
        <v>32</v>
      </c>
      <c r="C14" s="30">
        <f t="shared" si="5"/>
        <v>12.48</v>
      </c>
      <c r="D14" s="13">
        <v>0</v>
      </c>
      <c r="E14" s="13">
        <v>1.5690000000000002</v>
      </c>
      <c r="F14" s="13">
        <v>3.7170000000000005</v>
      </c>
      <c r="G14" s="13">
        <v>7.194</v>
      </c>
      <c r="H14" s="30">
        <f t="shared" si="6"/>
        <v>0</v>
      </c>
      <c r="I14" s="13">
        <v>0</v>
      </c>
      <c r="J14" s="13">
        <v>0</v>
      </c>
      <c r="K14" s="13">
        <v>0</v>
      </c>
      <c r="L14" s="13">
        <v>0</v>
      </c>
      <c r="M14" s="30">
        <f t="shared" si="7"/>
        <v>2.1730000000000005</v>
      </c>
      <c r="N14" s="13">
        <v>0</v>
      </c>
      <c r="O14" s="13">
        <v>0</v>
      </c>
      <c r="P14" s="13">
        <v>0.60000000000000009</v>
      </c>
      <c r="Q14" s="13">
        <v>0</v>
      </c>
      <c r="R14" s="13">
        <v>5.5E-2</v>
      </c>
      <c r="S14" s="13">
        <v>0.60499999999999998</v>
      </c>
      <c r="T14" s="13">
        <v>0.47000000000000008</v>
      </c>
      <c r="U14" s="13">
        <v>0.443</v>
      </c>
      <c r="V14" s="9">
        <f t="shared" si="0"/>
        <v>1679.0976101199999</v>
      </c>
      <c r="W14" s="59">
        <f t="shared" si="8"/>
        <v>0.32</v>
      </c>
      <c r="X14" s="17"/>
      <c r="Y14" s="17"/>
      <c r="Z14" s="17">
        <v>0.32</v>
      </c>
      <c r="AA14" s="17"/>
      <c r="AB14" s="59">
        <f t="shared" si="9"/>
        <v>0</v>
      </c>
      <c r="AC14" s="12"/>
      <c r="AD14" s="12"/>
      <c r="AE14" s="12"/>
      <c r="AF14" s="12"/>
      <c r="AG14" s="59">
        <f t="shared" si="1"/>
        <v>0</v>
      </c>
      <c r="AH14" s="11"/>
      <c r="AI14" s="11"/>
      <c r="AJ14" s="11"/>
      <c r="AK14" s="11"/>
      <c r="AL14" s="11"/>
      <c r="AM14" s="11"/>
      <c r="AN14" s="11"/>
      <c r="AO14" s="11"/>
      <c r="AP14" s="46">
        <v>33.6</v>
      </c>
      <c r="AQ14" s="32">
        <f t="shared" si="2"/>
        <v>2.564102564102564E-2</v>
      </c>
      <c r="AR14" s="31" t="str">
        <f t="shared" si="3"/>
        <v>-</v>
      </c>
      <c r="AS14" s="31">
        <f t="shared" si="4"/>
        <v>0</v>
      </c>
      <c r="AT14" s="10">
        <f>W14-'03-4'!W14</f>
        <v>-1.65</v>
      </c>
      <c r="AU14" s="10">
        <f>AB14-'03-4'!AB14</f>
        <v>0</v>
      </c>
      <c r="AV14" s="10">
        <f>AG14-'03-4'!AG14</f>
        <v>0</v>
      </c>
      <c r="AY14" s="19"/>
    </row>
    <row r="15" spans="1:51" ht="27" customHeight="1">
      <c r="A15" s="28">
        <v>7</v>
      </c>
      <c r="B15" s="29" t="s">
        <v>33</v>
      </c>
      <c r="C15" s="30">
        <f t="shared" si="5"/>
        <v>20.000000000000007</v>
      </c>
      <c r="D15" s="13">
        <v>0</v>
      </c>
      <c r="E15" s="13">
        <v>2.5</v>
      </c>
      <c r="F15" s="13">
        <v>13.500000000000005</v>
      </c>
      <c r="G15" s="13">
        <v>4.0000000000000018</v>
      </c>
      <c r="H15" s="30">
        <f t="shared" si="6"/>
        <v>3</v>
      </c>
      <c r="I15" s="13">
        <v>0</v>
      </c>
      <c r="J15" s="13">
        <v>1</v>
      </c>
      <c r="K15" s="13">
        <v>2</v>
      </c>
      <c r="L15" s="13">
        <v>0</v>
      </c>
      <c r="M15" s="30">
        <f t="shared" si="7"/>
        <v>2</v>
      </c>
      <c r="N15" s="13">
        <v>0</v>
      </c>
      <c r="O15" s="13">
        <v>0</v>
      </c>
      <c r="P15" s="13">
        <v>0</v>
      </c>
      <c r="Q15" s="13">
        <v>0</v>
      </c>
      <c r="R15" s="13">
        <v>0</v>
      </c>
      <c r="S15" s="13">
        <v>0</v>
      </c>
      <c r="T15" s="13">
        <v>2</v>
      </c>
      <c r="U15" s="13">
        <v>0</v>
      </c>
      <c r="V15" s="9">
        <f t="shared" si="0"/>
        <v>2600.385240000001</v>
      </c>
      <c r="W15" s="59">
        <f t="shared" si="8"/>
        <v>0.6</v>
      </c>
      <c r="X15" s="17"/>
      <c r="Y15" s="17">
        <v>0</v>
      </c>
      <c r="Z15" s="17">
        <v>0.6</v>
      </c>
      <c r="AA15" s="17">
        <v>0</v>
      </c>
      <c r="AB15" s="59">
        <f t="shared" si="9"/>
        <v>0</v>
      </c>
      <c r="AC15" s="12"/>
      <c r="AD15" s="12"/>
      <c r="AE15" s="12"/>
      <c r="AF15" s="12"/>
      <c r="AG15" s="59">
        <f t="shared" si="1"/>
        <v>0</v>
      </c>
      <c r="AH15" s="11"/>
      <c r="AI15" s="11"/>
      <c r="AJ15" s="11"/>
      <c r="AK15" s="11"/>
      <c r="AL15" s="11"/>
      <c r="AM15" s="11"/>
      <c r="AN15" s="11"/>
      <c r="AO15" s="11"/>
      <c r="AP15" s="46">
        <v>60</v>
      </c>
      <c r="AQ15" s="32">
        <f t="shared" si="2"/>
        <v>2.9999999999999988E-2</v>
      </c>
      <c r="AR15" s="31">
        <f t="shared" si="3"/>
        <v>0</v>
      </c>
      <c r="AS15" s="31">
        <f t="shared" si="4"/>
        <v>0</v>
      </c>
      <c r="AT15" s="10">
        <f>W15-'03-4'!W15</f>
        <v>0</v>
      </c>
      <c r="AU15" s="10">
        <f>AB15-'03-4'!AB15</f>
        <v>0</v>
      </c>
      <c r="AV15" s="10">
        <f>AG15-'03-4'!AG15</f>
        <v>0</v>
      </c>
      <c r="AY15" s="19"/>
    </row>
    <row r="16" spans="1:51" ht="27" customHeight="1">
      <c r="A16" s="28">
        <v>8</v>
      </c>
      <c r="B16" s="29" t="s">
        <v>34</v>
      </c>
      <c r="C16" s="30">
        <f t="shared" si="5"/>
        <v>66.207999999999998</v>
      </c>
      <c r="D16" s="13">
        <v>0.2</v>
      </c>
      <c r="E16" s="13">
        <v>19.628999999999998</v>
      </c>
      <c r="F16" s="13">
        <v>40.52000000000001</v>
      </c>
      <c r="G16" s="13">
        <v>5.859</v>
      </c>
      <c r="H16" s="30">
        <f t="shared" si="6"/>
        <v>0</v>
      </c>
      <c r="I16" s="13">
        <v>0</v>
      </c>
      <c r="J16" s="13">
        <v>0</v>
      </c>
      <c r="K16" s="13">
        <v>0</v>
      </c>
      <c r="L16" s="13">
        <v>0</v>
      </c>
      <c r="M16" s="30">
        <f t="shared" si="7"/>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61">
        <f t="shared" si="8"/>
        <v>4.6309999999999993</v>
      </c>
      <c r="X16" s="65">
        <v>0</v>
      </c>
      <c r="Y16" s="65">
        <v>1.292</v>
      </c>
      <c r="Z16" s="65">
        <v>3.3389999999999995</v>
      </c>
      <c r="AA16" s="65">
        <v>0</v>
      </c>
      <c r="AB16" s="61">
        <f t="shared" si="9"/>
        <v>0</v>
      </c>
      <c r="AC16" s="64"/>
      <c r="AD16" s="64"/>
      <c r="AE16" s="64"/>
      <c r="AF16" s="64"/>
      <c r="AG16" s="61">
        <f t="shared" si="1"/>
        <v>3.63</v>
      </c>
      <c r="AH16" s="62"/>
      <c r="AI16" s="62"/>
      <c r="AJ16" s="62"/>
      <c r="AK16" s="62"/>
      <c r="AL16" s="62">
        <v>3.63</v>
      </c>
      <c r="AM16" s="62"/>
      <c r="AN16" s="62"/>
      <c r="AO16" s="62"/>
      <c r="AP16" s="63">
        <v>1072</v>
      </c>
      <c r="AQ16" s="32">
        <f t="shared" si="2"/>
        <v>6.9946230062832279E-2</v>
      </c>
      <c r="AR16" s="31" t="str">
        <f t="shared" si="3"/>
        <v>-</v>
      </c>
      <c r="AS16" s="31">
        <f t="shared" si="4"/>
        <v>6.884387801547566E-2</v>
      </c>
      <c r="AT16" s="10">
        <f>W16-'03-4'!W16</f>
        <v>1.1309999999999993</v>
      </c>
      <c r="AU16" s="10">
        <f>AB16-'03-4'!AB16</f>
        <v>0</v>
      </c>
      <c r="AV16" s="10">
        <f>AG16-'03-4'!AG16</f>
        <v>3.33</v>
      </c>
      <c r="AY16" s="19"/>
    </row>
    <row r="17" spans="1:51" ht="27" customHeight="1">
      <c r="A17" s="28">
        <v>9</v>
      </c>
      <c r="B17" s="29" t="s">
        <v>35</v>
      </c>
      <c r="C17" s="30">
        <f t="shared" si="5"/>
        <v>19.548000000000002</v>
      </c>
      <c r="D17" s="13">
        <v>0.2</v>
      </c>
      <c r="E17" s="13">
        <v>4.1310000000000002</v>
      </c>
      <c r="F17" s="13">
        <v>9.0570000000000004</v>
      </c>
      <c r="G17" s="13">
        <v>6.16</v>
      </c>
      <c r="H17" s="30">
        <f t="shared" si="6"/>
        <v>16.942</v>
      </c>
      <c r="I17" s="13">
        <v>6.9499999999999993</v>
      </c>
      <c r="J17" s="13">
        <v>6.1820000000000004</v>
      </c>
      <c r="K17" s="13">
        <v>3.81</v>
      </c>
      <c r="L17" s="13">
        <v>0</v>
      </c>
      <c r="M17" s="30">
        <f t="shared" si="7"/>
        <v>6.8900000000000006</v>
      </c>
      <c r="N17" s="13">
        <v>1</v>
      </c>
      <c r="O17" s="13">
        <v>0</v>
      </c>
      <c r="P17" s="13">
        <v>0.82</v>
      </c>
      <c r="Q17" s="13">
        <v>0</v>
      </c>
      <c r="R17" s="13">
        <v>3.02</v>
      </c>
      <c r="S17" s="13">
        <v>0</v>
      </c>
      <c r="T17" s="13">
        <v>2.0500000000000003</v>
      </c>
      <c r="U17" s="13">
        <v>0</v>
      </c>
      <c r="V17" s="9">
        <f t="shared" si="0"/>
        <v>3064.0787084000003</v>
      </c>
      <c r="W17" s="59">
        <f t="shared" si="8"/>
        <v>0</v>
      </c>
      <c r="X17" s="17"/>
      <c r="Y17" s="17"/>
      <c r="Z17" s="17"/>
      <c r="AA17" s="17"/>
      <c r="AB17" s="59">
        <f t="shared" si="9"/>
        <v>1.2</v>
      </c>
      <c r="AC17" s="12"/>
      <c r="AD17" s="12">
        <v>1.2</v>
      </c>
      <c r="AE17" s="12"/>
      <c r="AF17" s="12"/>
      <c r="AG17" s="59">
        <f t="shared" si="1"/>
        <v>0</v>
      </c>
      <c r="AH17" s="11"/>
      <c r="AI17" s="11"/>
      <c r="AJ17" s="11"/>
      <c r="AK17" s="11"/>
      <c r="AL17" s="11"/>
      <c r="AM17" s="11"/>
      <c r="AN17" s="11"/>
      <c r="AO17" s="11"/>
      <c r="AP17" s="46"/>
      <c r="AQ17" s="32">
        <f t="shared" si="2"/>
        <v>0</v>
      </c>
      <c r="AR17" s="31">
        <f t="shared" si="3"/>
        <v>7.0829890213670171E-2</v>
      </c>
      <c r="AS17" s="31">
        <f t="shared" si="4"/>
        <v>0</v>
      </c>
      <c r="AT17" s="10">
        <f>W17-'03-4'!W17</f>
        <v>0</v>
      </c>
      <c r="AU17" s="10">
        <f>AB17-'03-4'!AB17</f>
        <v>0</v>
      </c>
      <c r="AV17" s="10">
        <f>AG17-'03-4'!AG17</f>
        <v>0</v>
      </c>
      <c r="AY17" s="19"/>
    </row>
    <row r="18" spans="1:51" ht="27" customHeight="1">
      <c r="A18" s="28">
        <v>10</v>
      </c>
      <c r="B18" s="29" t="s">
        <v>36</v>
      </c>
      <c r="C18" s="30">
        <f t="shared" si="5"/>
        <v>16.322999999999997</v>
      </c>
      <c r="D18" s="13">
        <v>0</v>
      </c>
      <c r="E18" s="13">
        <v>1.7909999999999999</v>
      </c>
      <c r="F18" s="13">
        <v>13.441999999999997</v>
      </c>
      <c r="G18" s="13">
        <v>1.0900000000000001</v>
      </c>
      <c r="H18" s="30">
        <f t="shared" si="6"/>
        <v>1.8049999999999999</v>
      </c>
      <c r="I18" s="13">
        <v>0</v>
      </c>
      <c r="J18" s="13">
        <v>0.92999999999999994</v>
      </c>
      <c r="K18" s="13">
        <v>0.875</v>
      </c>
      <c r="L18" s="13">
        <v>0</v>
      </c>
      <c r="M18" s="30">
        <f t="shared" si="7"/>
        <v>7.6189999999999998</v>
      </c>
      <c r="N18" s="13">
        <v>0.375</v>
      </c>
      <c r="O18" s="13">
        <v>0</v>
      </c>
      <c r="P18" s="13">
        <v>0</v>
      </c>
      <c r="Q18" s="13">
        <v>0</v>
      </c>
      <c r="R18" s="13">
        <v>0.7669999999999999</v>
      </c>
      <c r="S18" s="13">
        <v>0.6120000000000001</v>
      </c>
      <c r="T18" s="13">
        <v>1.851</v>
      </c>
      <c r="U18" s="13">
        <v>4.0139999999999993</v>
      </c>
      <c r="V18" s="9">
        <f t="shared" si="0"/>
        <v>2451.1481909700001</v>
      </c>
      <c r="W18" s="59">
        <f t="shared" si="8"/>
        <v>0.25</v>
      </c>
      <c r="X18" s="11"/>
      <c r="Y18" s="11"/>
      <c r="Z18" s="11">
        <v>0.25</v>
      </c>
      <c r="AA18" s="11"/>
      <c r="AB18" s="68">
        <f t="shared" si="9"/>
        <v>0</v>
      </c>
      <c r="AC18" s="12"/>
      <c r="AD18" s="12"/>
      <c r="AE18" s="12"/>
      <c r="AF18" s="12"/>
      <c r="AG18" s="59">
        <f t="shared" si="1"/>
        <v>0</v>
      </c>
      <c r="AH18" s="11"/>
      <c r="AI18" s="11"/>
      <c r="AJ18" s="11"/>
      <c r="AK18" s="11"/>
      <c r="AL18" s="11"/>
      <c r="AM18" s="11"/>
      <c r="AN18" s="11"/>
      <c r="AO18" s="11"/>
      <c r="AP18" s="46">
        <v>30</v>
      </c>
      <c r="AQ18" s="32">
        <f t="shared" si="2"/>
        <v>1.5315812044354594E-2</v>
      </c>
      <c r="AR18" s="31">
        <f t="shared" si="3"/>
        <v>0</v>
      </c>
      <c r="AS18" s="31">
        <f t="shared" si="4"/>
        <v>0</v>
      </c>
      <c r="AT18" s="10">
        <f>W18-'03-4'!W18</f>
        <v>0</v>
      </c>
      <c r="AU18" s="10">
        <f>AB18-'03-4'!AB18</f>
        <v>0</v>
      </c>
      <c r="AV18" s="10">
        <f>AG18-'03-4'!AG18</f>
        <v>0</v>
      </c>
      <c r="AY18" s="19"/>
    </row>
    <row r="19" spans="1:51" ht="27" customHeight="1">
      <c r="A19" s="28">
        <v>11</v>
      </c>
      <c r="B19" s="29" t="s">
        <v>37</v>
      </c>
      <c r="C19" s="30">
        <f t="shared" si="5"/>
        <v>4.2089999999999996</v>
      </c>
      <c r="D19" s="13">
        <v>0</v>
      </c>
      <c r="E19" s="13">
        <v>4.125</v>
      </c>
      <c r="F19" s="13">
        <v>8.4000000000000005E-2</v>
      </c>
      <c r="G19" s="13">
        <v>0</v>
      </c>
      <c r="H19" s="30">
        <f t="shared" si="6"/>
        <v>2.4729999999999999</v>
      </c>
      <c r="I19" s="13">
        <v>0</v>
      </c>
      <c r="J19" s="13">
        <v>2.4729999999999999</v>
      </c>
      <c r="K19" s="13">
        <v>0</v>
      </c>
      <c r="L19" s="13">
        <v>0</v>
      </c>
      <c r="M19" s="30">
        <f t="shared" si="7"/>
        <v>7.431</v>
      </c>
      <c r="N19" s="13">
        <v>0</v>
      </c>
      <c r="O19" s="13">
        <v>0</v>
      </c>
      <c r="P19" s="13">
        <v>0</v>
      </c>
      <c r="Q19" s="13">
        <v>0</v>
      </c>
      <c r="R19" s="13">
        <v>0.51200000000000001</v>
      </c>
      <c r="S19" s="13">
        <v>0</v>
      </c>
      <c r="T19" s="13">
        <v>6.7190000000000003</v>
      </c>
      <c r="U19" s="13">
        <v>0.2</v>
      </c>
      <c r="V19" s="9">
        <f t="shared" si="0"/>
        <v>1302.4550208599999</v>
      </c>
      <c r="W19" s="59">
        <f t="shared" si="8"/>
        <v>0</v>
      </c>
      <c r="X19" s="11"/>
      <c r="Y19" s="11"/>
      <c r="Z19" s="11"/>
      <c r="AA19" s="11"/>
      <c r="AB19" s="59">
        <f t="shared" si="9"/>
        <v>0</v>
      </c>
      <c r="AC19" s="11"/>
      <c r="AD19" s="11"/>
      <c r="AE19" s="11"/>
      <c r="AF19" s="11"/>
      <c r="AG19" s="59">
        <f>SUM(AH19:AO19)</f>
        <v>0</v>
      </c>
      <c r="AH19" s="11"/>
      <c r="AI19" s="11"/>
      <c r="AJ19" s="11"/>
      <c r="AK19" s="11"/>
      <c r="AL19" s="11"/>
      <c r="AM19" s="11"/>
      <c r="AN19" s="11"/>
      <c r="AO19" s="11"/>
      <c r="AP19" s="46"/>
      <c r="AQ19" s="32">
        <f t="shared" si="2"/>
        <v>0</v>
      </c>
      <c r="AR19" s="31">
        <f t="shared" si="3"/>
        <v>0</v>
      </c>
      <c r="AS19" s="31">
        <f t="shared" si="4"/>
        <v>0</v>
      </c>
      <c r="AT19" s="10">
        <f>W19-'03-4'!W19</f>
        <v>0</v>
      </c>
      <c r="AU19" s="10">
        <f>AB19-'03-4'!AB19</f>
        <v>0</v>
      </c>
      <c r="AV19" s="10">
        <f>AG19-'03-4'!AG19</f>
        <v>0</v>
      </c>
      <c r="AY19" s="19"/>
    </row>
    <row r="20" spans="1:51" ht="27" customHeight="1">
      <c r="A20" s="28">
        <v>12</v>
      </c>
      <c r="B20" s="29" t="s">
        <v>38</v>
      </c>
      <c r="C20" s="30">
        <f t="shared" si="5"/>
        <v>36.433999999999997</v>
      </c>
      <c r="D20" s="13">
        <v>0.65</v>
      </c>
      <c r="E20" s="13">
        <v>7.8939999999999992</v>
      </c>
      <c r="F20" s="13">
        <v>19.366999999999997</v>
      </c>
      <c r="G20" s="13">
        <v>8.5229999999999997</v>
      </c>
      <c r="H20" s="30">
        <f t="shared" si="6"/>
        <v>13.15</v>
      </c>
      <c r="I20" s="13">
        <v>11.15</v>
      </c>
      <c r="J20" s="13">
        <v>2</v>
      </c>
      <c r="K20" s="13">
        <v>0</v>
      </c>
      <c r="L20" s="13">
        <v>0</v>
      </c>
      <c r="M20" s="30">
        <f t="shared" si="7"/>
        <v>8.26</v>
      </c>
      <c r="N20" s="13">
        <v>0.36</v>
      </c>
      <c r="O20" s="13">
        <v>2.13</v>
      </c>
      <c r="P20" s="13">
        <v>0</v>
      </c>
      <c r="Q20" s="13">
        <v>0</v>
      </c>
      <c r="R20" s="13">
        <v>1.5</v>
      </c>
      <c r="S20" s="13">
        <v>3.1950000000000003</v>
      </c>
      <c r="T20" s="13">
        <v>0</v>
      </c>
      <c r="U20" s="13">
        <v>1.075</v>
      </c>
      <c r="V20" s="9">
        <f t="shared" si="0"/>
        <v>5319.7914954000007</v>
      </c>
      <c r="W20" s="59">
        <f t="shared" si="8"/>
        <v>0.1</v>
      </c>
      <c r="X20" s="11"/>
      <c r="Y20" s="11"/>
      <c r="Z20" s="11">
        <v>0.1</v>
      </c>
      <c r="AA20" s="11"/>
      <c r="AB20" s="59">
        <f t="shared" si="9"/>
        <v>0</v>
      </c>
      <c r="AC20" s="12"/>
      <c r="AD20" s="12"/>
      <c r="AE20" s="12"/>
      <c r="AF20" s="12"/>
      <c r="AG20" s="59">
        <f>SUM(AH20:AO20)</f>
        <v>0</v>
      </c>
      <c r="AH20" s="11"/>
      <c r="AI20" s="11"/>
      <c r="AJ20" s="11"/>
      <c r="AK20" s="11"/>
      <c r="AL20" s="11"/>
      <c r="AM20" s="11"/>
      <c r="AN20" s="11"/>
      <c r="AO20" s="11"/>
      <c r="AP20" s="46">
        <v>180</v>
      </c>
      <c r="AQ20" s="32">
        <f t="shared" si="2"/>
        <v>2.7446890267332717E-3</v>
      </c>
      <c r="AR20" s="31">
        <f t="shared" si="3"/>
        <v>0</v>
      </c>
      <c r="AS20" s="31">
        <f t="shared" si="4"/>
        <v>0</v>
      </c>
      <c r="AT20" s="10">
        <f>W20-'03-4'!W20</f>
        <v>0.1</v>
      </c>
      <c r="AU20" s="10">
        <f>AB20-'03-4'!AB20</f>
        <v>0</v>
      </c>
      <c r="AV20" s="10">
        <f>AG20-'03-4'!AG20</f>
        <v>0</v>
      </c>
      <c r="AY20" s="19"/>
    </row>
    <row r="21" spans="1:51" ht="27" customHeight="1">
      <c r="A21" s="28">
        <v>13</v>
      </c>
      <c r="B21" s="29" t="s">
        <v>39</v>
      </c>
      <c r="C21" s="30">
        <f t="shared" si="5"/>
        <v>6.7949999999999999</v>
      </c>
      <c r="D21" s="13">
        <v>0</v>
      </c>
      <c r="E21" s="13">
        <v>2</v>
      </c>
      <c r="F21" s="13">
        <v>3.7749999999999999</v>
      </c>
      <c r="G21" s="13">
        <v>1.02</v>
      </c>
      <c r="H21" s="30">
        <f t="shared" si="6"/>
        <v>0</v>
      </c>
      <c r="I21" s="13">
        <v>0</v>
      </c>
      <c r="J21" s="13">
        <v>0</v>
      </c>
      <c r="K21" s="13">
        <v>0</v>
      </c>
      <c r="L21" s="13">
        <v>0</v>
      </c>
      <c r="M21" s="30">
        <f t="shared" si="7"/>
        <v>1.17</v>
      </c>
      <c r="N21" s="13">
        <v>0.64</v>
      </c>
      <c r="O21" s="13">
        <v>0</v>
      </c>
      <c r="P21" s="13">
        <v>0.53</v>
      </c>
      <c r="Q21" s="13">
        <v>0</v>
      </c>
      <c r="R21" s="13">
        <v>0</v>
      </c>
      <c r="S21" s="13">
        <v>0</v>
      </c>
      <c r="T21" s="13">
        <v>0</v>
      </c>
      <c r="U21" s="13">
        <v>0</v>
      </c>
      <c r="V21" s="9">
        <f t="shared" si="0"/>
        <v>1004.7860591000001</v>
      </c>
      <c r="W21" s="60">
        <f t="shared" si="8"/>
        <v>0</v>
      </c>
      <c r="X21" s="11"/>
      <c r="Y21" s="11"/>
      <c r="Z21" s="11"/>
      <c r="AA21" s="11"/>
      <c r="AB21" s="59">
        <f t="shared" si="9"/>
        <v>0</v>
      </c>
      <c r="AC21" s="12"/>
      <c r="AD21" s="12"/>
      <c r="AE21" s="12"/>
      <c r="AF21" s="12"/>
      <c r="AG21" s="59">
        <f>SUM(AH21:AO21)</f>
        <v>0</v>
      </c>
      <c r="AH21" s="11"/>
      <c r="AI21" s="11"/>
      <c r="AJ21" s="11"/>
      <c r="AK21" s="11"/>
      <c r="AL21" s="11"/>
      <c r="AM21" s="11"/>
      <c r="AN21" s="11"/>
      <c r="AO21" s="11"/>
      <c r="AP21" s="46"/>
      <c r="AQ21" s="32">
        <f t="shared" si="2"/>
        <v>0</v>
      </c>
      <c r="AR21" s="31" t="str">
        <f t="shared" si="3"/>
        <v>-</v>
      </c>
      <c r="AS21" s="31">
        <f t="shared" si="4"/>
        <v>0</v>
      </c>
      <c r="AT21" s="10">
        <f>W21-'03-4'!W21</f>
        <v>0</v>
      </c>
      <c r="AU21" s="10">
        <f>AB21-'03-4'!AB21</f>
        <v>0</v>
      </c>
      <c r="AV21" s="10">
        <f>AG21-'03-4'!AG21</f>
        <v>0</v>
      </c>
      <c r="AY21" s="19"/>
    </row>
    <row r="22" spans="1:51" s="41" customFormat="1" ht="20.25" customHeight="1">
      <c r="A22" s="74"/>
      <c r="B22" s="35" t="s">
        <v>40</v>
      </c>
      <c r="C22" s="36">
        <f t="shared" ref="C22:AP22" si="10">SUM(C9:C21)</f>
        <v>432.29929523809523</v>
      </c>
      <c r="D22" s="37">
        <f t="shared" si="10"/>
        <v>8.6112000000000002</v>
      </c>
      <c r="E22" s="37">
        <f t="shared" si="10"/>
        <v>82.072000000000003</v>
      </c>
      <c r="F22" s="37">
        <f t="shared" si="10"/>
        <v>248.64409523809525</v>
      </c>
      <c r="G22" s="37">
        <f t="shared" si="10"/>
        <v>92.97199999999998</v>
      </c>
      <c r="H22" s="36">
        <f t="shared" si="10"/>
        <v>106.94700000000002</v>
      </c>
      <c r="I22" s="37">
        <f t="shared" si="10"/>
        <v>31.369999999999997</v>
      </c>
      <c r="J22" s="37">
        <f t="shared" si="10"/>
        <v>57.017000000000003</v>
      </c>
      <c r="K22" s="37">
        <f t="shared" si="10"/>
        <v>18.559999999999999</v>
      </c>
      <c r="L22" s="37">
        <f t="shared" si="10"/>
        <v>0</v>
      </c>
      <c r="M22" s="36">
        <f t="shared" si="10"/>
        <v>173.76899999999998</v>
      </c>
      <c r="N22" s="37">
        <f t="shared" si="10"/>
        <v>13.255000000000001</v>
      </c>
      <c r="O22" s="37">
        <f t="shared" si="10"/>
        <v>15.922000000000001</v>
      </c>
      <c r="P22" s="37">
        <f t="shared" si="10"/>
        <v>2.95</v>
      </c>
      <c r="Q22" s="37">
        <f t="shared" si="10"/>
        <v>2.3660000000000005</v>
      </c>
      <c r="R22" s="37">
        <f t="shared" si="10"/>
        <v>32.879999999999995</v>
      </c>
      <c r="S22" s="37">
        <f t="shared" si="10"/>
        <v>44.305000000000007</v>
      </c>
      <c r="T22" s="37">
        <f t="shared" si="10"/>
        <v>23.345000000000002</v>
      </c>
      <c r="U22" s="37">
        <f t="shared" si="10"/>
        <v>38.746000000000009</v>
      </c>
      <c r="V22" s="38">
        <f t="shared" si="10"/>
        <v>67618.639896344306</v>
      </c>
      <c r="W22" s="34">
        <f>SUM(W9:W21)</f>
        <v>21.809000000000005</v>
      </c>
      <c r="X22" s="34">
        <f>SUM(X9:X21)</f>
        <v>0.2</v>
      </c>
      <c r="Y22" s="34">
        <f>SUM(Y9:Y21)</f>
        <v>3.3040000000000003</v>
      </c>
      <c r="Z22" s="34">
        <f>SUM(Z9:Z21)</f>
        <v>16.523000000000003</v>
      </c>
      <c r="AA22" s="34">
        <f t="shared" si="10"/>
        <v>1.7819999999999998</v>
      </c>
      <c r="AB22" s="34">
        <f t="shared" si="10"/>
        <v>2.2428571428571429</v>
      </c>
      <c r="AC22" s="34">
        <f t="shared" si="10"/>
        <v>0</v>
      </c>
      <c r="AD22" s="34">
        <f t="shared" si="10"/>
        <v>1.7428571428571429</v>
      </c>
      <c r="AE22" s="34">
        <f t="shared" si="10"/>
        <v>0</v>
      </c>
      <c r="AF22" s="34">
        <f t="shared" si="10"/>
        <v>0</v>
      </c>
      <c r="AG22" s="34">
        <f>SUM(AG9:AG21)</f>
        <v>14.568999999999999</v>
      </c>
      <c r="AH22" s="34">
        <f t="shared" si="10"/>
        <v>7.4999999999999997E-2</v>
      </c>
      <c r="AI22" s="34">
        <f t="shared" si="10"/>
        <v>0.1</v>
      </c>
      <c r="AJ22" s="34">
        <f t="shared" si="10"/>
        <v>0</v>
      </c>
      <c r="AK22" s="34">
        <f t="shared" si="10"/>
        <v>0.6</v>
      </c>
      <c r="AL22" s="34">
        <f t="shared" si="10"/>
        <v>5.5</v>
      </c>
      <c r="AM22" s="34">
        <f t="shared" si="10"/>
        <v>1.19</v>
      </c>
      <c r="AN22" s="34">
        <f t="shared" si="10"/>
        <v>0.77</v>
      </c>
      <c r="AO22" s="34">
        <f t="shared" si="10"/>
        <v>6.3339999999999996</v>
      </c>
      <c r="AP22" s="47">
        <f t="shared" si="10"/>
        <v>4481.6000000000004</v>
      </c>
      <c r="AQ22" s="39">
        <f>$W22/C22</f>
        <v>5.0448844678287932E-2</v>
      </c>
      <c r="AR22" s="39">
        <f t="shared" si="3"/>
        <v>2.097166954526207E-2</v>
      </c>
      <c r="AS22" s="39">
        <f t="shared" si="4"/>
        <v>8.3841191466832415E-2</v>
      </c>
      <c r="AT22" s="47">
        <f t="shared" ref="AT22:AV22" si="11">SUM(AT9:AT21)</f>
        <v>3.8949999999999996</v>
      </c>
      <c r="AU22" s="47">
        <f t="shared" si="11"/>
        <v>0.5</v>
      </c>
      <c r="AV22" s="47">
        <f t="shared" si="11"/>
        <v>4.5529999999999999</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t="s">
        <v>50</v>
      </c>
      <c r="C24" s="1"/>
      <c r="D24" s="1"/>
      <c r="E24" s="1"/>
      <c r="F24" s="1"/>
      <c r="G24" s="1"/>
      <c r="H24" s="1"/>
      <c r="I24" s="1"/>
      <c r="J24" s="1"/>
      <c r="K24" s="1"/>
      <c r="L24" s="1"/>
      <c r="M24" s="1"/>
      <c r="N24" s="1"/>
      <c r="O24" s="1"/>
      <c r="P24" s="1"/>
      <c r="Q24" s="1"/>
      <c r="R24" s="1"/>
      <c r="S24" s="1"/>
      <c r="T24" s="1"/>
      <c r="U24" s="1"/>
      <c r="V24" s="1"/>
      <c r="AP24" s="67">
        <f>+AP22/V22</f>
        <v>6.6277582732661419E-2</v>
      </c>
    </row>
  </sheetData>
  <mergeCells count="32">
    <mergeCell ref="AB6:AB7"/>
    <mergeCell ref="AS6:AS7"/>
    <mergeCell ref="AT6:AT7"/>
    <mergeCell ref="AU6:AU7"/>
    <mergeCell ref="AV6:AV7"/>
    <mergeCell ref="AG6:AG7"/>
    <mergeCell ref="AH6:AK6"/>
    <mergeCell ref="AL6:AO6"/>
    <mergeCell ref="AP6:AP7"/>
    <mergeCell ref="AQ6:AQ7"/>
    <mergeCell ref="AR6:AR7"/>
    <mergeCell ref="N6:Q6"/>
    <mergeCell ref="R6:U6"/>
    <mergeCell ref="V6:V7"/>
    <mergeCell ref="W6:W7"/>
    <mergeCell ref="X6:AA6"/>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ignoredErrors>
    <ignoredError sqref="V9:AG13 V17:AG19 V16:W16 AB16:AG16 V15:AG15 V14:Z14 AB14:AG14 V21:AG23 V20:Y20 AA20:AG20"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
  <sheetViews>
    <sheetView zoomScale="70" zoomScaleNormal="70" zoomScaleSheetLayoutView="70" workbookViewId="0">
      <pane xSplit="2" ySplit="7" topLeftCell="C8" activePane="bottomRight" state="frozen"/>
      <selection pane="topRight" activeCell="C1" sqref="C1"/>
      <selection pane="bottomLeft" activeCell="A8" sqref="A8"/>
      <selection pane="bottomRight" activeCell="BA17" sqref="BA17"/>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0.86328125" style="5" customWidth="1"/>
    <col min="23" max="23" width="8.73046875" style="5" customWidth="1"/>
    <col min="24" max="27" width="7.73046875" style="5" hidden="1" customWidth="1"/>
    <col min="28" max="28" width="8.73046875" style="5" customWidth="1"/>
    <col min="29" max="32" width="7.73046875" style="5" hidden="1" customWidth="1"/>
    <col min="33" max="33" width="7.73046875" style="5" customWidth="1"/>
    <col min="34" max="34" width="7.59765625" style="5" hidden="1" customWidth="1"/>
    <col min="35" max="35" width="7.1328125" style="5" hidden="1" customWidth="1"/>
    <col min="36" max="36" width="7.59765625" style="5" hidden="1" customWidth="1"/>
    <col min="37" max="37" width="7.1328125" style="5" hidden="1" customWidth="1"/>
    <col min="38" max="38" width="7.3984375" style="5" hidden="1" customWidth="1"/>
    <col min="39" max="39" width="7.59765625" style="5" hidden="1" customWidth="1"/>
    <col min="40" max="40" width="7.86328125" style="5" hidden="1" customWidth="1"/>
    <col min="41" max="41" width="8" style="5" hidden="1" customWidth="1"/>
    <col min="42" max="42" width="9.265625" style="27" customWidth="1"/>
    <col min="43" max="44" width="7.73046875" style="5" customWidth="1"/>
    <col min="45" max="45" width="7.59765625" style="5" customWidth="1"/>
    <col min="46" max="48" width="7.59765625" style="5" hidden="1" customWidth="1"/>
    <col min="49" max="49" width="20.59765625" style="5" bestFit="1" customWidth="1"/>
    <col min="50"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5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5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51" s="1" customFormat="1" ht="35.25" customHeight="1">
      <c r="A3" s="173" t="s">
        <v>52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5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75"/>
      <c r="AU4" s="75"/>
      <c r="AV4" s="75"/>
    </row>
    <row r="5" spans="1:5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row>
    <row r="6" spans="1:5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row>
    <row r="7" spans="1:51" ht="111.75" customHeight="1">
      <c r="A7" s="175"/>
      <c r="B7" s="176"/>
      <c r="C7" s="176"/>
      <c r="D7" s="77" t="s">
        <v>19</v>
      </c>
      <c r="E7" s="7" t="s">
        <v>20</v>
      </c>
      <c r="F7" s="77" t="s">
        <v>21</v>
      </c>
      <c r="G7" s="77" t="s">
        <v>22</v>
      </c>
      <c r="H7" s="176"/>
      <c r="I7" s="77" t="s">
        <v>19</v>
      </c>
      <c r="J7" s="77" t="s">
        <v>20</v>
      </c>
      <c r="K7" s="77" t="s">
        <v>21</v>
      </c>
      <c r="L7" s="77" t="s">
        <v>22</v>
      </c>
      <c r="M7" s="176"/>
      <c r="N7" s="77" t="s">
        <v>23</v>
      </c>
      <c r="O7" s="77" t="s">
        <v>24</v>
      </c>
      <c r="P7" s="77" t="s">
        <v>25</v>
      </c>
      <c r="Q7" s="77" t="s">
        <v>26</v>
      </c>
      <c r="R7" s="77" t="s">
        <v>23</v>
      </c>
      <c r="S7" s="77" t="s">
        <v>24</v>
      </c>
      <c r="T7" s="77" t="s">
        <v>25</v>
      </c>
      <c r="U7" s="77" t="s">
        <v>26</v>
      </c>
      <c r="V7" s="176"/>
      <c r="W7" s="176"/>
      <c r="X7" s="77" t="s">
        <v>19</v>
      </c>
      <c r="Y7" s="77" t="s">
        <v>20</v>
      </c>
      <c r="Z7" s="77" t="s">
        <v>21</v>
      </c>
      <c r="AA7" s="77" t="s">
        <v>22</v>
      </c>
      <c r="AB7" s="176"/>
      <c r="AC7" s="77" t="s">
        <v>19</v>
      </c>
      <c r="AD7" s="77" t="s">
        <v>20</v>
      </c>
      <c r="AE7" s="77" t="s">
        <v>21</v>
      </c>
      <c r="AF7" s="77" t="s">
        <v>22</v>
      </c>
      <c r="AG7" s="176"/>
      <c r="AH7" s="77" t="s">
        <v>23</v>
      </c>
      <c r="AI7" s="77" t="s">
        <v>24</v>
      </c>
      <c r="AJ7" s="77" t="s">
        <v>25</v>
      </c>
      <c r="AK7" s="77" t="s">
        <v>26</v>
      </c>
      <c r="AL7" s="77" t="s">
        <v>23</v>
      </c>
      <c r="AM7" s="77" t="s">
        <v>24</v>
      </c>
      <c r="AN7" s="77" t="s">
        <v>25</v>
      </c>
      <c r="AO7" s="77" t="s">
        <v>26</v>
      </c>
      <c r="AP7" s="188"/>
      <c r="AQ7" s="185"/>
      <c r="AR7" s="187"/>
      <c r="AS7" s="185"/>
      <c r="AT7" s="185"/>
      <c r="AU7" s="187"/>
      <c r="AV7" s="185"/>
    </row>
    <row r="8" spans="1:5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row>
    <row r="9" spans="1:5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9">
        <f t="shared" ref="V9:V21" si="0">D9*285.06+E9*177.37+(F9+G9)*114.51+N9*85.71653+O9*71.6475+P9*87.00383+Q9*58.25799+R9*72.16284+S9*60.90038+T9*76.51762+U9*50.57834</f>
        <v>7074.3485693600005</v>
      </c>
      <c r="W9" s="61">
        <f>SUM(X9:AA9)</f>
        <v>1.56</v>
      </c>
      <c r="X9" s="62">
        <v>0</v>
      </c>
      <c r="Y9" s="62">
        <v>0.15</v>
      </c>
      <c r="Z9" s="62">
        <v>1.4100000000000001</v>
      </c>
      <c r="AA9" s="62">
        <v>0</v>
      </c>
      <c r="AB9" s="61">
        <f>SUM(AC9:AF9)</f>
        <v>0</v>
      </c>
      <c r="AC9" s="64"/>
      <c r="AD9" s="64"/>
      <c r="AE9" s="64"/>
      <c r="AF9" s="64"/>
      <c r="AG9" s="61">
        <f t="shared" ref="AG9:AG18" si="1">SUM(AH9:AO9)</f>
        <v>6.6339999999999995</v>
      </c>
      <c r="AH9" s="62">
        <v>0</v>
      </c>
      <c r="AI9" s="62">
        <v>0</v>
      </c>
      <c r="AJ9" s="62">
        <v>0</v>
      </c>
      <c r="AK9" s="62">
        <v>0</v>
      </c>
      <c r="AL9" s="62">
        <v>0</v>
      </c>
      <c r="AM9" s="62">
        <v>0.79</v>
      </c>
      <c r="AN9" s="62">
        <v>0</v>
      </c>
      <c r="AO9" s="62">
        <v>5.8439999999999994</v>
      </c>
      <c r="AP9" s="63">
        <v>634.9</v>
      </c>
      <c r="AQ9" s="32">
        <f>$W9/C9</f>
        <v>3.7051111533345997E-2</v>
      </c>
      <c r="AR9" s="31">
        <f>IF(H9=0,"-",AB9/H9)</f>
        <v>0</v>
      </c>
      <c r="AS9" s="31">
        <f>AG9/M9</f>
        <v>0.21314741035856571</v>
      </c>
      <c r="AT9" s="10">
        <f>W9-'09-4'!W9</f>
        <v>0.58000000000000007</v>
      </c>
      <c r="AU9" s="10">
        <f>AB9-'09-4'!AB9</f>
        <v>0</v>
      </c>
      <c r="AV9" s="10">
        <f>AG9-'09-4'!AG9</f>
        <v>0.59999999999999964</v>
      </c>
      <c r="AY9" s="19"/>
    </row>
    <row r="10" spans="1:5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9">
        <f t="shared" si="0"/>
        <v>9074.2722048399992</v>
      </c>
      <c r="W10" s="61">
        <f>SUM(X10:AA10)</f>
        <v>5.9</v>
      </c>
      <c r="X10" s="62">
        <v>0</v>
      </c>
      <c r="Y10" s="62">
        <v>1.26</v>
      </c>
      <c r="Z10" s="62">
        <v>4.24</v>
      </c>
      <c r="AA10" s="62">
        <v>0.4</v>
      </c>
      <c r="AB10" s="61">
        <f>SUM(AC10:AF10)</f>
        <v>0</v>
      </c>
      <c r="AC10" s="62"/>
      <c r="AD10" s="62"/>
      <c r="AE10" s="62"/>
      <c r="AF10" s="62"/>
      <c r="AG10" s="61">
        <f t="shared" si="1"/>
        <v>1.762</v>
      </c>
      <c r="AH10" s="62">
        <v>0</v>
      </c>
      <c r="AI10" s="62">
        <v>0</v>
      </c>
      <c r="AJ10" s="62">
        <v>0</v>
      </c>
      <c r="AK10" s="62">
        <v>0</v>
      </c>
      <c r="AL10" s="62">
        <v>0.22</v>
      </c>
      <c r="AM10" s="62">
        <v>1.542</v>
      </c>
      <c r="AN10" s="62">
        <v>0</v>
      </c>
      <c r="AO10" s="62">
        <v>0</v>
      </c>
      <c r="AP10" s="63">
        <v>1122</v>
      </c>
      <c r="AQ10" s="32">
        <f t="shared" ref="AQ10:AQ21" si="2">$W10/C10</f>
        <v>9.1400597976793549E-2</v>
      </c>
      <c r="AR10" s="31">
        <f t="shared" ref="AR10:AR22" si="3">IF(H10=0,"-",AB10/H10)</f>
        <v>0</v>
      </c>
      <c r="AS10" s="31">
        <f t="shared" ref="AS10:AS22" si="4">AG10/M10</f>
        <v>9.6479220281443345E-2</v>
      </c>
      <c r="AT10" s="10">
        <f>W10-'09-4'!W10</f>
        <v>3.4100000000000006</v>
      </c>
      <c r="AU10" s="10">
        <f>AB10-'09-4'!AB10</f>
        <v>0</v>
      </c>
      <c r="AV10" s="10">
        <f>AG10-'09-4'!AG10</f>
        <v>0.84199999999999997</v>
      </c>
      <c r="AY10" s="19"/>
    </row>
    <row r="11" spans="1:51" ht="27" customHeight="1">
      <c r="A11" s="28">
        <v>3</v>
      </c>
      <c r="B11" s="29" t="s">
        <v>29</v>
      </c>
      <c r="C11" s="30">
        <f t="shared" ref="C11:C21" si="5">SUM(D11:G11)</f>
        <v>12.357000000000001</v>
      </c>
      <c r="D11" s="14">
        <v>0</v>
      </c>
      <c r="E11" s="14">
        <v>2.8639999999999999</v>
      </c>
      <c r="F11" s="14">
        <v>6.6509999999999998</v>
      </c>
      <c r="G11" s="14">
        <v>2.8420000000000001</v>
      </c>
      <c r="H11" s="30">
        <f t="shared" ref="H11:H21" si="6">SUM(I11:L11)</f>
        <v>11.988</v>
      </c>
      <c r="I11" s="15">
        <v>0</v>
      </c>
      <c r="J11" s="15">
        <v>11.988</v>
      </c>
      <c r="K11" s="15">
        <v>0</v>
      </c>
      <c r="L11" s="15">
        <v>0</v>
      </c>
      <c r="M11" s="30">
        <f t="shared" ref="M11:M21" si="7">SUM(N11:U11)</f>
        <v>5.0460000000000003</v>
      </c>
      <c r="N11" s="16">
        <v>1.3</v>
      </c>
      <c r="O11" s="16">
        <v>0</v>
      </c>
      <c r="P11" s="16">
        <v>0</v>
      </c>
      <c r="Q11" s="16">
        <v>0</v>
      </c>
      <c r="R11" s="16">
        <v>3.746</v>
      </c>
      <c r="S11" s="16">
        <v>0</v>
      </c>
      <c r="T11" s="16">
        <v>0</v>
      </c>
      <c r="U11" s="16">
        <v>0</v>
      </c>
      <c r="V11" s="9">
        <f t="shared" si="0"/>
        <v>1976.7845976400001</v>
      </c>
      <c r="W11" s="61">
        <f t="shared" ref="W11:W21" si="8">SUM(X11:AA11)</f>
        <v>0.62000000000000011</v>
      </c>
      <c r="X11" s="62">
        <v>0</v>
      </c>
      <c r="Y11" s="62">
        <v>0.2</v>
      </c>
      <c r="Z11" s="62">
        <v>0.42000000000000004</v>
      </c>
      <c r="AA11" s="62">
        <v>0</v>
      </c>
      <c r="AB11" s="61">
        <f t="shared" ref="AB11:AB21" si="9">SUM(AC11:AF11)</f>
        <v>1.2</v>
      </c>
      <c r="AC11" s="62"/>
      <c r="AD11" s="62">
        <v>1.2</v>
      </c>
      <c r="AE11" s="62"/>
      <c r="AF11" s="62"/>
      <c r="AG11" s="61">
        <f t="shared" si="1"/>
        <v>0.42</v>
      </c>
      <c r="AH11" s="62"/>
      <c r="AI11" s="62"/>
      <c r="AJ11" s="62"/>
      <c r="AK11" s="62"/>
      <c r="AL11" s="62">
        <v>0.42</v>
      </c>
      <c r="AM11" s="62"/>
      <c r="AN11" s="62"/>
      <c r="AO11" s="62"/>
      <c r="AP11" s="63">
        <v>82</v>
      </c>
      <c r="AQ11" s="32">
        <f t="shared" si="2"/>
        <v>5.0173990450756663E-2</v>
      </c>
      <c r="AR11" s="31">
        <f t="shared" si="3"/>
        <v>0.10010010010010011</v>
      </c>
      <c r="AS11" s="31">
        <f t="shared" si="4"/>
        <v>8.3234244946492258E-2</v>
      </c>
      <c r="AT11" s="10">
        <f>W11-'09-4'!W11</f>
        <v>0.62000000000000011</v>
      </c>
      <c r="AU11" s="10">
        <f>AB11-'09-4'!AB11</f>
        <v>0.65714285714285703</v>
      </c>
      <c r="AV11" s="10">
        <f>AG11-'09-4'!AG11</f>
        <v>0.42</v>
      </c>
      <c r="AY11" s="19"/>
    </row>
    <row r="12" spans="1:51" ht="27" customHeight="1">
      <c r="A12" s="28">
        <v>4</v>
      </c>
      <c r="B12" s="29" t="s">
        <v>30</v>
      </c>
      <c r="C12" s="30">
        <f t="shared" si="5"/>
        <v>92.218295238095237</v>
      </c>
      <c r="D12" s="13">
        <v>6.7861999999999991</v>
      </c>
      <c r="E12" s="13">
        <v>9.5350000000000019</v>
      </c>
      <c r="F12" s="13">
        <v>50.432095238095236</v>
      </c>
      <c r="G12" s="13">
        <v>25.465</v>
      </c>
      <c r="H12" s="30">
        <f t="shared" si="6"/>
        <v>33.828999999999994</v>
      </c>
      <c r="I12" s="13">
        <v>2.4699999999999998</v>
      </c>
      <c r="J12" s="13">
        <v>22.904</v>
      </c>
      <c r="K12" s="13">
        <v>8.4549999999999983</v>
      </c>
      <c r="L12" s="13">
        <v>0</v>
      </c>
      <c r="M12" s="30">
        <f t="shared" si="7"/>
        <v>16.96</v>
      </c>
      <c r="N12" s="13">
        <v>3.17</v>
      </c>
      <c r="O12" s="13">
        <v>1</v>
      </c>
      <c r="P12" s="13">
        <v>0</v>
      </c>
      <c r="Q12" s="13">
        <v>0.5</v>
      </c>
      <c r="R12" s="13">
        <v>7.5200000000000014</v>
      </c>
      <c r="S12" s="13">
        <v>3.06</v>
      </c>
      <c r="T12" s="13">
        <v>0.2</v>
      </c>
      <c r="U12" s="13">
        <v>1.5099999999999998</v>
      </c>
      <c r="V12" s="9">
        <f t="shared" si="0"/>
        <v>13509.867929814283</v>
      </c>
      <c r="W12" s="59">
        <f t="shared" si="8"/>
        <v>7.0740000000000007</v>
      </c>
      <c r="X12" s="11">
        <v>0.2</v>
      </c>
      <c r="Y12" s="11">
        <v>1.252</v>
      </c>
      <c r="Z12" s="11">
        <v>4.354000000000001</v>
      </c>
      <c r="AA12" s="11">
        <v>1.2679999999999998</v>
      </c>
      <c r="AB12" s="61">
        <f t="shared" si="9"/>
        <v>0</v>
      </c>
      <c r="AC12" s="11"/>
      <c r="AD12" s="11"/>
      <c r="AE12" s="11"/>
      <c r="AF12" s="11"/>
      <c r="AG12" s="59">
        <f t="shared" si="1"/>
        <v>0.64500000000000002</v>
      </c>
      <c r="AH12" s="11">
        <v>7.4999999999999997E-2</v>
      </c>
      <c r="AI12" s="11">
        <v>0.1</v>
      </c>
      <c r="AJ12" s="11">
        <v>0</v>
      </c>
      <c r="AK12" s="11">
        <v>0</v>
      </c>
      <c r="AL12" s="11">
        <v>0</v>
      </c>
      <c r="AM12" s="11">
        <v>0</v>
      </c>
      <c r="AN12" s="11">
        <v>0.27</v>
      </c>
      <c r="AO12" s="11">
        <v>0.2</v>
      </c>
      <c r="AP12" s="46">
        <v>1140</v>
      </c>
      <c r="AQ12" s="32">
        <f t="shared" si="2"/>
        <v>7.6709290512645939E-2</v>
      </c>
      <c r="AR12" s="31">
        <f t="shared" si="3"/>
        <v>0</v>
      </c>
      <c r="AS12" s="31">
        <f t="shared" si="4"/>
        <v>3.8030660377358493E-2</v>
      </c>
      <c r="AT12" s="10">
        <f>W12-'09-4'!W12</f>
        <v>0</v>
      </c>
      <c r="AU12" s="10">
        <f>AB12-'09-4'!AB12</f>
        <v>0</v>
      </c>
      <c r="AV12" s="10">
        <f>AG12-'09-4'!AG12</f>
        <v>0</v>
      </c>
      <c r="AY12" s="19"/>
    </row>
    <row r="13" spans="1:51" ht="27" customHeight="1">
      <c r="A13" s="28">
        <v>5</v>
      </c>
      <c r="B13" s="29" t="s">
        <v>31</v>
      </c>
      <c r="C13" s="30">
        <f t="shared" si="5"/>
        <v>39.071999999999996</v>
      </c>
      <c r="D13" s="13">
        <v>0</v>
      </c>
      <c r="E13" s="13">
        <v>12.367999999999999</v>
      </c>
      <c r="F13" s="13">
        <v>17.338999999999999</v>
      </c>
      <c r="G13" s="13">
        <v>9.3650000000000002</v>
      </c>
      <c r="H13" s="30">
        <f t="shared" si="6"/>
        <v>10.000000000000002</v>
      </c>
      <c r="I13" s="13">
        <v>8.9</v>
      </c>
      <c r="J13" s="13">
        <v>0.8</v>
      </c>
      <c r="K13" s="13">
        <v>0.3</v>
      </c>
      <c r="L13" s="13">
        <v>0</v>
      </c>
      <c r="M13" s="30">
        <f t="shared" si="7"/>
        <v>14.105</v>
      </c>
      <c r="N13" s="13">
        <v>1.4300000000000002</v>
      </c>
      <c r="O13" s="13">
        <v>0</v>
      </c>
      <c r="P13" s="13">
        <v>0.4</v>
      </c>
      <c r="Q13" s="13">
        <v>0.2</v>
      </c>
      <c r="R13" s="13">
        <v>2.09</v>
      </c>
      <c r="S13" s="13">
        <v>0</v>
      </c>
      <c r="T13" s="13">
        <v>8.6950000000000003</v>
      </c>
      <c r="U13" s="13">
        <v>1.29</v>
      </c>
      <c r="V13" s="9">
        <f t="shared" si="0"/>
        <v>6302.0020680000007</v>
      </c>
      <c r="W13" s="61">
        <f t="shared" si="8"/>
        <v>6.9489999999999998</v>
      </c>
      <c r="X13" s="62">
        <v>0</v>
      </c>
      <c r="Y13" s="62">
        <v>0.2</v>
      </c>
      <c r="Z13" s="62">
        <v>6.4489999999999998</v>
      </c>
      <c r="AA13" s="62">
        <v>0.30000000000000004</v>
      </c>
      <c r="AB13" s="61">
        <f t="shared" si="9"/>
        <v>0.5</v>
      </c>
      <c r="AC13" s="64"/>
      <c r="AD13" s="64">
        <v>0.5</v>
      </c>
      <c r="AE13" s="64"/>
      <c r="AF13" s="64"/>
      <c r="AG13" s="61">
        <f t="shared" si="1"/>
        <v>3.8899999999999997</v>
      </c>
      <c r="AH13" s="62">
        <v>0</v>
      </c>
      <c r="AI13" s="62">
        <v>0</v>
      </c>
      <c r="AJ13" s="62">
        <v>0</v>
      </c>
      <c r="AK13" s="62">
        <v>0.6</v>
      </c>
      <c r="AL13" s="62">
        <v>1.65</v>
      </c>
      <c r="AM13" s="62">
        <v>0</v>
      </c>
      <c r="AN13" s="62">
        <v>1.0499999999999998</v>
      </c>
      <c r="AO13" s="62">
        <v>0.59</v>
      </c>
      <c r="AP13" s="63">
        <v>1312</v>
      </c>
      <c r="AQ13" s="32">
        <f t="shared" si="2"/>
        <v>0.17785114660114662</v>
      </c>
      <c r="AR13" s="31">
        <f t="shared" si="3"/>
        <v>4.9999999999999989E-2</v>
      </c>
      <c r="AS13" s="31">
        <f t="shared" si="4"/>
        <v>0.27578872740163057</v>
      </c>
      <c r="AT13" s="10">
        <f>W13-'09-4'!W13</f>
        <v>1.585</v>
      </c>
      <c r="AU13" s="10">
        <f>AB13-'09-4'!AB13</f>
        <v>0</v>
      </c>
      <c r="AV13" s="10">
        <f>AG13-'09-4'!AG13</f>
        <v>0.54999999999999982</v>
      </c>
      <c r="AY13" s="19"/>
    </row>
    <row r="14" spans="1:51" ht="27" customHeight="1">
      <c r="A14" s="28">
        <v>6</v>
      </c>
      <c r="B14" s="29" t="s">
        <v>32</v>
      </c>
      <c r="C14" s="30">
        <f t="shared" si="5"/>
        <v>12.48</v>
      </c>
      <c r="D14" s="13">
        <v>0</v>
      </c>
      <c r="E14" s="13">
        <v>1.5690000000000002</v>
      </c>
      <c r="F14" s="13">
        <v>3.7170000000000005</v>
      </c>
      <c r="G14" s="13">
        <v>7.194</v>
      </c>
      <c r="H14" s="30">
        <f t="shared" si="6"/>
        <v>0</v>
      </c>
      <c r="I14" s="13">
        <v>0</v>
      </c>
      <c r="J14" s="13">
        <v>0</v>
      </c>
      <c r="K14" s="13">
        <v>0</v>
      </c>
      <c r="L14" s="13">
        <v>0</v>
      </c>
      <c r="M14" s="30">
        <f t="shared" si="7"/>
        <v>2.1730000000000005</v>
      </c>
      <c r="N14" s="13">
        <v>0</v>
      </c>
      <c r="O14" s="13">
        <v>0</v>
      </c>
      <c r="P14" s="13">
        <v>0.60000000000000009</v>
      </c>
      <c r="Q14" s="13">
        <v>0</v>
      </c>
      <c r="R14" s="13">
        <v>5.5E-2</v>
      </c>
      <c r="S14" s="13">
        <v>0.60499999999999998</v>
      </c>
      <c r="T14" s="13">
        <v>0.47000000000000008</v>
      </c>
      <c r="U14" s="13">
        <v>0.443</v>
      </c>
      <c r="V14" s="9">
        <f t="shared" si="0"/>
        <v>1679.0976101199999</v>
      </c>
      <c r="W14" s="59">
        <f t="shared" si="8"/>
        <v>0.32</v>
      </c>
      <c r="X14" s="17"/>
      <c r="Y14" s="17"/>
      <c r="Z14" s="17">
        <v>0.32</v>
      </c>
      <c r="AA14" s="17"/>
      <c r="AB14" s="59">
        <f t="shared" si="9"/>
        <v>0</v>
      </c>
      <c r="AC14" s="12"/>
      <c r="AD14" s="12"/>
      <c r="AE14" s="12"/>
      <c r="AF14" s="12"/>
      <c r="AG14" s="59">
        <f t="shared" si="1"/>
        <v>0</v>
      </c>
      <c r="AH14" s="11"/>
      <c r="AI14" s="11"/>
      <c r="AJ14" s="11"/>
      <c r="AK14" s="11"/>
      <c r="AL14" s="11"/>
      <c r="AM14" s="11"/>
      <c r="AN14" s="11"/>
      <c r="AO14" s="11"/>
      <c r="AP14" s="46">
        <v>33.6</v>
      </c>
      <c r="AQ14" s="32">
        <f t="shared" si="2"/>
        <v>2.564102564102564E-2</v>
      </c>
      <c r="AR14" s="31" t="str">
        <f t="shared" si="3"/>
        <v>-</v>
      </c>
      <c r="AS14" s="31">
        <f t="shared" si="4"/>
        <v>0</v>
      </c>
      <c r="AT14" s="10">
        <f>W14-'09-4'!W14</f>
        <v>0</v>
      </c>
      <c r="AU14" s="10">
        <f>AB14-'09-4'!AB14</f>
        <v>0</v>
      </c>
      <c r="AV14" s="10">
        <f>AG14-'09-4'!AG14</f>
        <v>0</v>
      </c>
      <c r="AY14" s="19"/>
    </row>
    <row r="15" spans="1:51" ht="27" customHeight="1">
      <c r="A15" s="28">
        <v>7</v>
      </c>
      <c r="B15" s="29" t="s">
        <v>33</v>
      </c>
      <c r="C15" s="30">
        <f t="shared" si="5"/>
        <v>20.000000000000007</v>
      </c>
      <c r="D15" s="13">
        <v>0</v>
      </c>
      <c r="E15" s="13">
        <v>2.5</v>
      </c>
      <c r="F15" s="13">
        <v>13.500000000000005</v>
      </c>
      <c r="G15" s="13">
        <v>4.0000000000000018</v>
      </c>
      <c r="H15" s="30">
        <f t="shared" si="6"/>
        <v>3</v>
      </c>
      <c r="I15" s="13">
        <v>0</v>
      </c>
      <c r="J15" s="13">
        <v>1</v>
      </c>
      <c r="K15" s="13">
        <v>2</v>
      </c>
      <c r="L15" s="13">
        <v>0</v>
      </c>
      <c r="M15" s="30">
        <f t="shared" si="7"/>
        <v>2</v>
      </c>
      <c r="N15" s="13">
        <v>0</v>
      </c>
      <c r="O15" s="13">
        <v>0</v>
      </c>
      <c r="P15" s="13">
        <v>0</v>
      </c>
      <c r="Q15" s="13">
        <v>0</v>
      </c>
      <c r="R15" s="13">
        <v>0</v>
      </c>
      <c r="S15" s="13">
        <v>0</v>
      </c>
      <c r="T15" s="13">
        <v>2</v>
      </c>
      <c r="U15" s="13">
        <v>0</v>
      </c>
      <c r="V15" s="9">
        <f t="shared" si="0"/>
        <v>2600.385240000001</v>
      </c>
      <c r="W15" s="59">
        <f t="shared" si="8"/>
        <v>0.6</v>
      </c>
      <c r="X15" s="17"/>
      <c r="Y15" s="17">
        <v>0</v>
      </c>
      <c r="Z15" s="17">
        <v>0.6</v>
      </c>
      <c r="AA15" s="17">
        <v>0</v>
      </c>
      <c r="AB15" s="59">
        <f t="shared" si="9"/>
        <v>0</v>
      </c>
      <c r="AC15" s="12"/>
      <c r="AD15" s="12"/>
      <c r="AE15" s="12"/>
      <c r="AF15" s="12"/>
      <c r="AG15" s="59">
        <f t="shared" si="1"/>
        <v>0</v>
      </c>
      <c r="AH15" s="11"/>
      <c r="AI15" s="11"/>
      <c r="AJ15" s="11"/>
      <c r="AK15" s="11"/>
      <c r="AL15" s="11"/>
      <c r="AM15" s="11"/>
      <c r="AN15" s="11"/>
      <c r="AO15" s="11"/>
      <c r="AP15" s="46">
        <v>60</v>
      </c>
      <c r="AQ15" s="32">
        <f t="shared" si="2"/>
        <v>2.9999999999999988E-2</v>
      </c>
      <c r="AR15" s="31">
        <f t="shared" si="3"/>
        <v>0</v>
      </c>
      <c r="AS15" s="31">
        <f t="shared" si="4"/>
        <v>0</v>
      </c>
      <c r="AT15" s="10">
        <f>W15-'09-4'!W15</f>
        <v>0</v>
      </c>
      <c r="AU15" s="10">
        <f>AB15-'09-4'!AB15</f>
        <v>0</v>
      </c>
      <c r="AV15" s="10">
        <f>AG15-'09-4'!AG15</f>
        <v>0</v>
      </c>
      <c r="AY15" s="19"/>
    </row>
    <row r="16" spans="1:51" ht="27" customHeight="1">
      <c r="A16" s="28">
        <v>8</v>
      </c>
      <c r="B16" s="29" t="s">
        <v>34</v>
      </c>
      <c r="C16" s="30">
        <f t="shared" si="5"/>
        <v>66.207999999999998</v>
      </c>
      <c r="D16" s="13">
        <v>0.2</v>
      </c>
      <c r="E16" s="13">
        <v>19.628999999999998</v>
      </c>
      <c r="F16" s="13">
        <v>40.52000000000001</v>
      </c>
      <c r="G16" s="13">
        <v>5.859</v>
      </c>
      <c r="H16" s="30">
        <f t="shared" si="6"/>
        <v>0</v>
      </c>
      <c r="I16" s="13">
        <v>0</v>
      </c>
      <c r="J16" s="13">
        <v>0</v>
      </c>
      <c r="K16" s="13">
        <v>0</v>
      </c>
      <c r="L16" s="13">
        <v>0</v>
      </c>
      <c r="M16" s="30">
        <f t="shared" si="7"/>
        <v>52.727999999999994</v>
      </c>
      <c r="N16" s="13">
        <v>3.2800000000000007</v>
      </c>
      <c r="O16" s="13">
        <v>9.6</v>
      </c>
      <c r="P16" s="13">
        <v>0.60000000000000009</v>
      </c>
      <c r="Q16" s="13">
        <v>0</v>
      </c>
      <c r="R16" s="13">
        <v>11.279999999999996</v>
      </c>
      <c r="S16" s="13">
        <v>13.028000000000002</v>
      </c>
      <c r="T16" s="13">
        <v>1</v>
      </c>
      <c r="U16" s="13">
        <v>13.940000000000001</v>
      </c>
      <c r="V16" s="9">
        <f t="shared" si="0"/>
        <v>12259.622201840002</v>
      </c>
      <c r="W16" s="59">
        <f t="shared" si="8"/>
        <v>5.3010000000000002</v>
      </c>
      <c r="X16" s="17">
        <v>0</v>
      </c>
      <c r="Y16" s="17">
        <v>1.462</v>
      </c>
      <c r="Z16" s="17">
        <v>3.839</v>
      </c>
      <c r="AA16" s="17">
        <v>0</v>
      </c>
      <c r="AB16" s="59">
        <f t="shared" si="9"/>
        <v>0</v>
      </c>
      <c r="AC16" s="12"/>
      <c r="AD16" s="12"/>
      <c r="AE16" s="12"/>
      <c r="AF16" s="12"/>
      <c r="AG16" s="59">
        <f t="shared" si="1"/>
        <v>4.13</v>
      </c>
      <c r="AH16" s="11"/>
      <c r="AI16" s="11"/>
      <c r="AJ16" s="11"/>
      <c r="AK16" s="11"/>
      <c r="AL16" s="11">
        <v>4.13</v>
      </c>
      <c r="AM16" s="11"/>
      <c r="AN16" s="11"/>
      <c r="AO16" s="11"/>
      <c r="AP16" s="46">
        <v>1072</v>
      </c>
      <c r="AQ16" s="32">
        <f t="shared" si="2"/>
        <v>8.0065853069115525E-2</v>
      </c>
      <c r="AR16" s="31" t="str">
        <f t="shared" si="3"/>
        <v>-</v>
      </c>
      <c r="AS16" s="31">
        <f t="shared" si="4"/>
        <v>7.8326505841298744E-2</v>
      </c>
      <c r="AT16" s="10">
        <f>W16-'09-4'!W16</f>
        <v>0.67000000000000082</v>
      </c>
      <c r="AU16" s="10">
        <f>AB16-'09-4'!AB16</f>
        <v>0</v>
      </c>
      <c r="AV16" s="10">
        <f>AG16-'09-4'!AG16</f>
        <v>0.5</v>
      </c>
      <c r="AY16" s="19"/>
    </row>
    <row r="17" spans="1:51" ht="27" customHeight="1">
      <c r="A17" s="28">
        <v>9</v>
      </c>
      <c r="B17" s="29" t="s">
        <v>35</v>
      </c>
      <c r="C17" s="30">
        <f t="shared" si="5"/>
        <v>19.548000000000002</v>
      </c>
      <c r="D17" s="13">
        <v>0.2</v>
      </c>
      <c r="E17" s="13">
        <v>4.1310000000000002</v>
      </c>
      <c r="F17" s="13">
        <v>9.0570000000000004</v>
      </c>
      <c r="G17" s="13">
        <v>6.16</v>
      </c>
      <c r="H17" s="30">
        <f t="shared" si="6"/>
        <v>16.942</v>
      </c>
      <c r="I17" s="13">
        <v>6.9499999999999993</v>
      </c>
      <c r="J17" s="13">
        <v>6.1820000000000004</v>
      </c>
      <c r="K17" s="13">
        <v>3.81</v>
      </c>
      <c r="L17" s="13">
        <v>0</v>
      </c>
      <c r="M17" s="30">
        <f t="shared" si="7"/>
        <v>6.8900000000000006</v>
      </c>
      <c r="N17" s="13">
        <v>1</v>
      </c>
      <c r="O17" s="13">
        <v>0</v>
      </c>
      <c r="P17" s="13">
        <v>0.82</v>
      </c>
      <c r="Q17" s="13">
        <v>0</v>
      </c>
      <c r="R17" s="13">
        <v>3.02</v>
      </c>
      <c r="S17" s="13">
        <v>0</v>
      </c>
      <c r="T17" s="13">
        <v>2.0500000000000003</v>
      </c>
      <c r="U17" s="13">
        <v>0</v>
      </c>
      <c r="V17" s="9">
        <f t="shared" si="0"/>
        <v>3064.0787084000003</v>
      </c>
      <c r="W17" s="59">
        <f t="shared" si="8"/>
        <v>0</v>
      </c>
      <c r="X17" s="17"/>
      <c r="Y17" s="17"/>
      <c r="Z17" s="17"/>
      <c r="AA17" s="17"/>
      <c r="AB17" s="59">
        <f t="shared" si="9"/>
        <v>1.2</v>
      </c>
      <c r="AC17" s="12"/>
      <c r="AD17" s="12">
        <v>1.2</v>
      </c>
      <c r="AE17" s="12"/>
      <c r="AF17" s="12"/>
      <c r="AG17" s="59">
        <f t="shared" si="1"/>
        <v>0</v>
      </c>
      <c r="AH17" s="11"/>
      <c r="AI17" s="11"/>
      <c r="AJ17" s="11"/>
      <c r="AK17" s="11"/>
      <c r="AL17" s="11"/>
      <c r="AM17" s="11"/>
      <c r="AN17" s="11"/>
      <c r="AO17" s="11"/>
      <c r="AP17" s="46"/>
      <c r="AQ17" s="32">
        <f t="shared" si="2"/>
        <v>0</v>
      </c>
      <c r="AR17" s="31">
        <f t="shared" si="3"/>
        <v>7.0829890213670171E-2</v>
      </c>
      <c r="AS17" s="31">
        <f t="shared" si="4"/>
        <v>0</v>
      </c>
      <c r="AT17" s="10">
        <f>W17-'09-4'!W17</f>
        <v>0</v>
      </c>
      <c r="AU17" s="10">
        <f>AB17-'09-4'!AB17</f>
        <v>0</v>
      </c>
      <c r="AV17" s="10">
        <f>AG17-'09-4'!AG17</f>
        <v>0</v>
      </c>
      <c r="AY17" s="19"/>
    </row>
    <row r="18" spans="1:51" ht="27" customHeight="1">
      <c r="A18" s="28">
        <v>10</v>
      </c>
      <c r="B18" s="29" t="s">
        <v>36</v>
      </c>
      <c r="C18" s="30">
        <f t="shared" si="5"/>
        <v>16.322999999999997</v>
      </c>
      <c r="D18" s="13">
        <v>0</v>
      </c>
      <c r="E18" s="13">
        <v>1.7909999999999999</v>
      </c>
      <c r="F18" s="13">
        <v>13.441999999999997</v>
      </c>
      <c r="G18" s="13">
        <v>1.0900000000000001</v>
      </c>
      <c r="H18" s="30">
        <f t="shared" si="6"/>
        <v>1.8049999999999999</v>
      </c>
      <c r="I18" s="13">
        <v>0</v>
      </c>
      <c r="J18" s="13">
        <v>0.92999999999999994</v>
      </c>
      <c r="K18" s="13">
        <v>0.875</v>
      </c>
      <c r="L18" s="13">
        <v>0</v>
      </c>
      <c r="M18" s="30">
        <f t="shared" si="7"/>
        <v>7.6189999999999998</v>
      </c>
      <c r="N18" s="13">
        <v>0.375</v>
      </c>
      <c r="O18" s="13">
        <v>0</v>
      </c>
      <c r="P18" s="13">
        <v>0</v>
      </c>
      <c r="Q18" s="13">
        <v>0</v>
      </c>
      <c r="R18" s="13">
        <v>0.7669999999999999</v>
      </c>
      <c r="S18" s="13">
        <v>0.6120000000000001</v>
      </c>
      <c r="T18" s="13">
        <v>1.851</v>
      </c>
      <c r="U18" s="13">
        <v>4.0139999999999993</v>
      </c>
      <c r="V18" s="9">
        <f t="shared" si="0"/>
        <v>2451.1481909700001</v>
      </c>
      <c r="W18" s="59">
        <f t="shared" si="8"/>
        <v>0.25</v>
      </c>
      <c r="X18" s="11"/>
      <c r="Y18" s="11"/>
      <c r="Z18" s="11">
        <v>0.25</v>
      </c>
      <c r="AA18" s="11"/>
      <c r="AB18" s="68">
        <f t="shared" si="9"/>
        <v>0</v>
      </c>
      <c r="AC18" s="12"/>
      <c r="AD18" s="12"/>
      <c r="AE18" s="12"/>
      <c r="AF18" s="12"/>
      <c r="AG18" s="59">
        <f t="shared" si="1"/>
        <v>0</v>
      </c>
      <c r="AH18" s="11"/>
      <c r="AI18" s="11"/>
      <c r="AJ18" s="11"/>
      <c r="AK18" s="11"/>
      <c r="AL18" s="11"/>
      <c r="AM18" s="11"/>
      <c r="AN18" s="11"/>
      <c r="AO18" s="11"/>
      <c r="AP18" s="46">
        <v>30</v>
      </c>
      <c r="AQ18" s="32">
        <f t="shared" si="2"/>
        <v>1.5315812044354594E-2</v>
      </c>
      <c r="AR18" s="31">
        <f t="shared" si="3"/>
        <v>0</v>
      </c>
      <c r="AS18" s="31">
        <f t="shared" si="4"/>
        <v>0</v>
      </c>
      <c r="AT18" s="10">
        <f>W18-'09-4'!W18</f>
        <v>0</v>
      </c>
      <c r="AU18" s="10">
        <f>AB18-'09-4'!AB18</f>
        <v>0</v>
      </c>
      <c r="AV18" s="10">
        <f>AG18-'09-4'!AG18</f>
        <v>0</v>
      </c>
      <c r="AY18" s="19"/>
    </row>
    <row r="19" spans="1:51" ht="27" customHeight="1">
      <c r="A19" s="28">
        <v>11</v>
      </c>
      <c r="B19" s="29" t="s">
        <v>37</v>
      </c>
      <c r="C19" s="30">
        <f t="shared" si="5"/>
        <v>4.2089999999999996</v>
      </c>
      <c r="D19" s="13">
        <v>0</v>
      </c>
      <c r="E19" s="13">
        <v>4.125</v>
      </c>
      <c r="F19" s="13">
        <v>8.4000000000000005E-2</v>
      </c>
      <c r="G19" s="13">
        <v>0</v>
      </c>
      <c r="H19" s="30">
        <f t="shared" si="6"/>
        <v>2.4729999999999999</v>
      </c>
      <c r="I19" s="13">
        <v>0</v>
      </c>
      <c r="J19" s="13">
        <v>2.4729999999999999</v>
      </c>
      <c r="K19" s="13">
        <v>0</v>
      </c>
      <c r="L19" s="13">
        <v>0</v>
      </c>
      <c r="M19" s="30">
        <f t="shared" si="7"/>
        <v>7.431</v>
      </c>
      <c r="N19" s="13">
        <v>0</v>
      </c>
      <c r="O19" s="13">
        <v>0</v>
      </c>
      <c r="P19" s="13">
        <v>0</v>
      </c>
      <c r="Q19" s="13">
        <v>0</v>
      </c>
      <c r="R19" s="13">
        <v>0.51200000000000001</v>
      </c>
      <c r="S19" s="13">
        <v>0</v>
      </c>
      <c r="T19" s="13">
        <v>6.7190000000000003</v>
      </c>
      <c r="U19" s="13">
        <v>0.2</v>
      </c>
      <c r="V19" s="9">
        <f t="shared" si="0"/>
        <v>1302.4550208599999</v>
      </c>
      <c r="W19" s="59">
        <f t="shared" si="8"/>
        <v>0</v>
      </c>
      <c r="X19" s="11"/>
      <c r="Y19" s="11"/>
      <c r="Z19" s="11"/>
      <c r="AA19" s="11"/>
      <c r="AB19" s="59">
        <f t="shared" si="9"/>
        <v>0</v>
      </c>
      <c r="AC19" s="11"/>
      <c r="AD19" s="11"/>
      <c r="AE19" s="11"/>
      <c r="AF19" s="11"/>
      <c r="AG19" s="59">
        <f>SUM(AH19:AO19)</f>
        <v>0</v>
      </c>
      <c r="AH19" s="11"/>
      <c r="AI19" s="11"/>
      <c r="AJ19" s="11"/>
      <c r="AK19" s="11"/>
      <c r="AL19" s="11"/>
      <c r="AM19" s="11"/>
      <c r="AN19" s="11"/>
      <c r="AO19" s="11"/>
      <c r="AP19" s="46"/>
      <c r="AQ19" s="32">
        <f t="shared" si="2"/>
        <v>0</v>
      </c>
      <c r="AR19" s="31">
        <f t="shared" si="3"/>
        <v>0</v>
      </c>
      <c r="AS19" s="31">
        <f t="shared" si="4"/>
        <v>0</v>
      </c>
      <c r="AT19" s="10">
        <f>W19-'09-4'!W19</f>
        <v>0</v>
      </c>
      <c r="AU19" s="10">
        <f>AB19-'09-4'!AB19</f>
        <v>0</v>
      </c>
      <c r="AV19" s="10">
        <f>AG19-'09-4'!AG19</f>
        <v>0</v>
      </c>
      <c r="AY19" s="19"/>
    </row>
    <row r="20" spans="1:51" ht="27" customHeight="1">
      <c r="A20" s="28">
        <v>12</v>
      </c>
      <c r="B20" s="29" t="s">
        <v>38</v>
      </c>
      <c r="C20" s="30">
        <f t="shared" si="5"/>
        <v>36.433999999999997</v>
      </c>
      <c r="D20" s="13">
        <v>0.65</v>
      </c>
      <c r="E20" s="13">
        <v>7.8939999999999992</v>
      </c>
      <c r="F20" s="13">
        <v>19.366999999999997</v>
      </c>
      <c r="G20" s="13">
        <v>8.5229999999999997</v>
      </c>
      <c r="H20" s="30">
        <f t="shared" si="6"/>
        <v>13.15</v>
      </c>
      <c r="I20" s="13">
        <v>11.15</v>
      </c>
      <c r="J20" s="13">
        <v>2</v>
      </c>
      <c r="K20" s="13">
        <v>0</v>
      </c>
      <c r="L20" s="13">
        <v>0</v>
      </c>
      <c r="M20" s="30">
        <f t="shared" si="7"/>
        <v>8.26</v>
      </c>
      <c r="N20" s="13">
        <v>0.36</v>
      </c>
      <c r="O20" s="13">
        <v>2.13</v>
      </c>
      <c r="P20" s="13">
        <v>0</v>
      </c>
      <c r="Q20" s="13">
        <v>0</v>
      </c>
      <c r="R20" s="13">
        <v>1.5</v>
      </c>
      <c r="S20" s="13">
        <v>3.1950000000000003</v>
      </c>
      <c r="T20" s="13">
        <v>0</v>
      </c>
      <c r="U20" s="13">
        <v>1.075</v>
      </c>
      <c r="V20" s="9">
        <f t="shared" si="0"/>
        <v>5319.7914954000007</v>
      </c>
      <c r="W20" s="59">
        <f t="shared" si="8"/>
        <v>0.1</v>
      </c>
      <c r="X20" s="11"/>
      <c r="Y20" s="11"/>
      <c r="Z20" s="11">
        <v>0.1</v>
      </c>
      <c r="AA20" s="11"/>
      <c r="AB20" s="59">
        <f t="shared" si="9"/>
        <v>0</v>
      </c>
      <c r="AC20" s="12"/>
      <c r="AD20" s="12"/>
      <c r="AE20" s="12"/>
      <c r="AF20" s="12"/>
      <c r="AG20" s="59">
        <f>SUM(AH20:AO20)</f>
        <v>0</v>
      </c>
      <c r="AH20" s="11"/>
      <c r="AI20" s="11"/>
      <c r="AJ20" s="11"/>
      <c r="AK20" s="11"/>
      <c r="AL20" s="11"/>
      <c r="AM20" s="11"/>
      <c r="AN20" s="11"/>
      <c r="AO20" s="11"/>
      <c r="AP20" s="46">
        <v>180</v>
      </c>
      <c r="AQ20" s="32">
        <f t="shared" si="2"/>
        <v>2.7446890267332717E-3</v>
      </c>
      <c r="AR20" s="31">
        <f t="shared" si="3"/>
        <v>0</v>
      </c>
      <c r="AS20" s="31">
        <f t="shared" si="4"/>
        <v>0</v>
      </c>
      <c r="AT20" s="10">
        <f>W20-'09-4'!W20</f>
        <v>0</v>
      </c>
      <c r="AU20" s="10">
        <f>AB20-'09-4'!AB20</f>
        <v>0</v>
      </c>
      <c r="AV20" s="10">
        <f>AG20-'09-4'!AG20</f>
        <v>0</v>
      </c>
      <c r="AY20" s="19"/>
    </row>
    <row r="21" spans="1:51" ht="27" customHeight="1">
      <c r="A21" s="28">
        <v>13</v>
      </c>
      <c r="B21" s="29" t="s">
        <v>39</v>
      </c>
      <c r="C21" s="30">
        <f t="shared" si="5"/>
        <v>6.7949999999999999</v>
      </c>
      <c r="D21" s="13">
        <v>0</v>
      </c>
      <c r="E21" s="13">
        <v>2</v>
      </c>
      <c r="F21" s="13">
        <v>3.7749999999999999</v>
      </c>
      <c r="G21" s="13">
        <v>1.02</v>
      </c>
      <c r="H21" s="30">
        <f t="shared" si="6"/>
        <v>0</v>
      </c>
      <c r="I21" s="13">
        <v>0</v>
      </c>
      <c r="J21" s="13">
        <v>0</v>
      </c>
      <c r="K21" s="13">
        <v>0</v>
      </c>
      <c r="L21" s="13">
        <v>0</v>
      </c>
      <c r="M21" s="30">
        <f t="shared" si="7"/>
        <v>1.17</v>
      </c>
      <c r="N21" s="13">
        <v>0.64</v>
      </c>
      <c r="O21" s="13">
        <v>0</v>
      </c>
      <c r="P21" s="13">
        <v>0.53</v>
      </c>
      <c r="Q21" s="13">
        <v>0</v>
      </c>
      <c r="R21" s="13">
        <v>0</v>
      </c>
      <c r="S21" s="13">
        <v>0</v>
      </c>
      <c r="T21" s="13">
        <v>0</v>
      </c>
      <c r="U21" s="13">
        <v>0</v>
      </c>
      <c r="V21" s="9">
        <f t="shared" si="0"/>
        <v>1004.7860591000001</v>
      </c>
      <c r="W21" s="60">
        <f t="shared" si="8"/>
        <v>0</v>
      </c>
      <c r="X21" s="11"/>
      <c r="Y21" s="11"/>
      <c r="Z21" s="11"/>
      <c r="AA21" s="11"/>
      <c r="AB21" s="59">
        <f t="shared" si="9"/>
        <v>0</v>
      </c>
      <c r="AC21" s="12"/>
      <c r="AD21" s="12"/>
      <c r="AE21" s="12"/>
      <c r="AF21" s="12"/>
      <c r="AG21" s="59">
        <f>SUM(AH21:AO21)</f>
        <v>0</v>
      </c>
      <c r="AH21" s="11"/>
      <c r="AI21" s="11"/>
      <c r="AJ21" s="11"/>
      <c r="AK21" s="11"/>
      <c r="AL21" s="11"/>
      <c r="AM21" s="11"/>
      <c r="AN21" s="11"/>
      <c r="AO21" s="11"/>
      <c r="AP21" s="46"/>
      <c r="AQ21" s="32">
        <f t="shared" si="2"/>
        <v>0</v>
      </c>
      <c r="AR21" s="31" t="str">
        <f t="shared" si="3"/>
        <v>-</v>
      </c>
      <c r="AS21" s="31">
        <f t="shared" si="4"/>
        <v>0</v>
      </c>
      <c r="AT21" s="10">
        <f>W21-'09-4'!W21</f>
        <v>0</v>
      </c>
      <c r="AU21" s="10">
        <f>AB21-'09-4'!AB21</f>
        <v>0</v>
      </c>
      <c r="AV21" s="10">
        <f>AG21-'09-4'!AG21</f>
        <v>0</v>
      </c>
      <c r="AY21" s="19"/>
    </row>
    <row r="22" spans="1:51" s="41" customFormat="1" ht="20.25" customHeight="1">
      <c r="A22" s="76"/>
      <c r="B22" s="35" t="s">
        <v>40</v>
      </c>
      <c r="C22" s="36">
        <f t="shared" ref="C22:AP22" si="10">SUM(C9:C21)</f>
        <v>432.29929523809523</v>
      </c>
      <c r="D22" s="37">
        <f t="shared" si="10"/>
        <v>8.6112000000000002</v>
      </c>
      <c r="E22" s="37">
        <f t="shared" si="10"/>
        <v>82.072000000000003</v>
      </c>
      <c r="F22" s="37">
        <f t="shared" si="10"/>
        <v>248.64409523809525</v>
      </c>
      <c r="G22" s="37">
        <f t="shared" si="10"/>
        <v>92.97199999999998</v>
      </c>
      <c r="H22" s="36">
        <f t="shared" si="10"/>
        <v>106.94700000000002</v>
      </c>
      <c r="I22" s="37">
        <f t="shared" si="10"/>
        <v>31.369999999999997</v>
      </c>
      <c r="J22" s="37">
        <f t="shared" si="10"/>
        <v>57.017000000000003</v>
      </c>
      <c r="K22" s="37">
        <f t="shared" si="10"/>
        <v>18.559999999999999</v>
      </c>
      <c r="L22" s="37">
        <f t="shared" si="10"/>
        <v>0</v>
      </c>
      <c r="M22" s="36">
        <f t="shared" si="10"/>
        <v>173.76899999999998</v>
      </c>
      <c r="N22" s="37">
        <f t="shared" si="10"/>
        <v>13.255000000000001</v>
      </c>
      <c r="O22" s="37">
        <f t="shared" si="10"/>
        <v>15.922000000000001</v>
      </c>
      <c r="P22" s="37">
        <f t="shared" si="10"/>
        <v>2.95</v>
      </c>
      <c r="Q22" s="37">
        <f t="shared" si="10"/>
        <v>2.3660000000000005</v>
      </c>
      <c r="R22" s="37">
        <f t="shared" si="10"/>
        <v>32.879999999999995</v>
      </c>
      <c r="S22" s="37">
        <f t="shared" si="10"/>
        <v>44.305000000000007</v>
      </c>
      <c r="T22" s="37">
        <f t="shared" si="10"/>
        <v>23.345000000000002</v>
      </c>
      <c r="U22" s="37">
        <f t="shared" si="10"/>
        <v>38.746000000000009</v>
      </c>
      <c r="V22" s="38">
        <f t="shared" si="10"/>
        <v>67618.639896344306</v>
      </c>
      <c r="W22" s="34">
        <f>SUM(W9:W21)</f>
        <v>28.674000000000007</v>
      </c>
      <c r="X22" s="34">
        <f>SUM(X9:X21)</f>
        <v>0.2</v>
      </c>
      <c r="Y22" s="34">
        <f>SUM(Y9:Y21)</f>
        <v>4.524</v>
      </c>
      <c r="Z22" s="34">
        <f>SUM(Z9:Z21)</f>
        <v>21.982000000000003</v>
      </c>
      <c r="AA22" s="34">
        <f t="shared" si="10"/>
        <v>1.9679999999999997</v>
      </c>
      <c r="AB22" s="34">
        <f t="shared" si="10"/>
        <v>2.9</v>
      </c>
      <c r="AC22" s="34">
        <f t="shared" si="10"/>
        <v>0</v>
      </c>
      <c r="AD22" s="34">
        <f t="shared" si="10"/>
        <v>2.9</v>
      </c>
      <c r="AE22" s="34">
        <f t="shared" si="10"/>
        <v>0</v>
      </c>
      <c r="AF22" s="34">
        <f t="shared" si="10"/>
        <v>0</v>
      </c>
      <c r="AG22" s="34">
        <f>SUM(AG9:AG21)</f>
        <v>17.480999999999998</v>
      </c>
      <c r="AH22" s="34">
        <f t="shared" si="10"/>
        <v>7.4999999999999997E-2</v>
      </c>
      <c r="AI22" s="34">
        <f t="shared" si="10"/>
        <v>0.1</v>
      </c>
      <c r="AJ22" s="34">
        <f t="shared" si="10"/>
        <v>0</v>
      </c>
      <c r="AK22" s="34">
        <f t="shared" si="10"/>
        <v>0.6</v>
      </c>
      <c r="AL22" s="34">
        <f t="shared" si="10"/>
        <v>6.42</v>
      </c>
      <c r="AM22" s="34">
        <f t="shared" si="10"/>
        <v>2.3319999999999999</v>
      </c>
      <c r="AN22" s="34">
        <f t="shared" si="10"/>
        <v>1.3199999999999998</v>
      </c>
      <c r="AO22" s="34">
        <f t="shared" si="10"/>
        <v>6.6339999999999995</v>
      </c>
      <c r="AP22" s="47">
        <f t="shared" si="10"/>
        <v>5666.5</v>
      </c>
      <c r="AQ22" s="39">
        <f>$W22/C22</f>
        <v>6.6329046371004091E-2</v>
      </c>
      <c r="AR22" s="39">
        <f t="shared" si="3"/>
        <v>2.7116235144510826E-2</v>
      </c>
      <c r="AS22" s="39">
        <f t="shared" si="4"/>
        <v>0.10059907118070542</v>
      </c>
      <c r="AT22" s="38">
        <f t="shared" ref="AT22:AV22" si="11">SUM(AT9:AT21)</f>
        <v>6.865000000000002</v>
      </c>
      <c r="AU22" s="38">
        <f t="shared" si="11"/>
        <v>0.65714285714285703</v>
      </c>
      <c r="AV22" s="38">
        <f t="shared" si="11"/>
        <v>2.9119999999999995</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c r="C24" s="1"/>
      <c r="D24" s="1"/>
      <c r="E24" s="1"/>
      <c r="F24" s="1"/>
      <c r="G24" s="1"/>
      <c r="H24" s="1"/>
      <c r="I24" s="1"/>
      <c r="J24" s="1"/>
      <c r="K24" s="1"/>
      <c r="L24" s="1"/>
      <c r="M24" s="1"/>
      <c r="N24" s="1"/>
      <c r="O24" s="1"/>
      <c r="P24" s="1"/>
      <c r="Q24" s="1"/>
      <c r="R24" s="1"/>
      <c r="S24" s="1"/>
      <c r="T24" s="1"/>
      <c r="U24" s="1"/>
      <c r="V24" s="1"/>
      <c r="AP24" s="67">
        <f>+AP22/V22</f>
        <v>8.3800857406869406E-2</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61">
        <v>5.37</v>
      </c>
      <c r="X28" s="62"/>
      <c r="Y28" s="62"/>
      <c r="Z28" s="62"/>
      <c r="AA28" s="62"/>
      <c r="AB28" s="61"/>
      <c r="AC28" s="64"/>
      <c r="AD28" s="64"/>
      <c r="AE28" s="64"/>
      <c r="AF28" s="64"/>
      <c r="AG28" s="61">
        <v>5.48</v>
      </c>
      <c r="AH28" s="62"/>
      <c r="AI28" s="62"/>
      <c r="AJ28" s="62"/>
      <c r="AK28" s="62"/>
      <c r="AL28" s="62"/>
      <c r="AM28" s="62"/>
      <c r="AN28" s="62"/>
      <c r="AO28" s="62"/>
      <c r="AP28" s="63"/>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61">
        <v>11.75</v>
      </c>
      <c r="X29" s="62"/>
      <c r="Y29" s="62"/>
      <c r="Z29" s="62"/>
      <c r="AA29" s="62"/>
      <c r="AB29" s="61"/>
      <c r="AC29" s="62"/>
      <c r="AD29" s="62"/>
      <c r="AE29" s="62"/>
      <c r="AF29" s="62"/>
      <c r="AG29" s="61">
        <v>38.340000000000003</v>
      </c>
      <c r="AH29" s="62"/>
      <c r="AI29" s="62"/>
      <c r="AJ29" s="62"/>
      <c r="AK29" s="62"/>
      <c r="AL29" s="62"/>
      <c r="AM29" s="62"/>
      <c r="AN29" s="62"/>
      <c r="AO29" s="62"/>
      <c r="AP29" s="63"/>
      <c r="AQ29" s="32">
        <f t="shared" ref="AQ29:AQ40" si="12">$W29/C29</f>
        <v>0.15018277563332397</v>
      </c>
      <c r="AR29" s="31">
        <f t="shared" ref="AR29:AR41" si="13">IF(H29=0,"-",AB29/H29)</f>
        <v>0</v>
      </c>
      <c r="AS29" s="31">
        <f t="shared" ref="AS29:AS41" si="14">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61">
        <v>2.8</v>
      </c>
      <c r="X30" s="62"/>
      <c r="Y30" s="62"/>
      <c r="Z30" s="62"/>
      <c r="AA30" s="62"/>
      <c r="AB30" s="61"/>
      <c r="AC30" s="62"/>
      <c r="AD30" s="62"/>
      <c r="AE30" s="62"/>
      <c r="AF30" s="62"/>
      <c r="AG30" s="61">
        <v>1.4</v>
      </c>
      <c r="AH30" s="62"/>
      <c r="AI30" s="62"/>
      <c r="AJ30" s="62"/>
      <c r="AK30" s="62"/>
      <c r="AL30" s="62"/>
      <c r="AM30" s="62"/>
      <c r="AN30" s="62"/>
      <c r="AO30" s="62"/>
      <c r="AP30" s="63"/>
      <c r="AQ30" s="32">
        <f t="shared" si="12"/>
        <v>0.12048192771084336</v>
      </c>
      <c r="AR30" s="31">
        <f t="shared" si="13"/>
        <v>0</v>
      </c>
      <c r="AS30" s="31">
        <f t="shared" si="14"/>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61"/>
      <c r="AC31" s="11"/>
      <c r="AD31" s="11"/>
      <c r="AE31" s="11"/>
      <c r="AF31" s="11"/>
      <c r="AG31" s="59">
        <v>4.5599999999999996</v>
      </c>
      <c r="AH31" s="11"/>
      <c r="AI31" s="11"/>
      <c r="AJ31" s="11"/>
      <c r="AK31" s="11"/>
      <c r="AL31" s="11"/>
      <c r="AM31" s="11"/>
      <c r="AN31" s="11"/>
      <c r="AO31" s="11"/>
      <c r="AP31" s="46"/>
      <c r="AQ31" s="32">
        <f t="shared" si="12"/>
        <v>0.30186434692094649</v>
      </c>
      <c r="AR31" s="31" t="str">
        <f t="shared" si="13"/>
        <v>-</v>
      </c>
      <c r="AS31" s="31">
        <f t="shared" si="14"/>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61">
        <v>15.93</v>
      </c>
      <c r="X32" s="62"/>
      <c r="Y32" s="62"/>
      <c r="Z32" s="62"/>
      <c r="AA32" s="62"/>
      <c r="AB32" s="61"/>
      <c r="AC32" s="64"/>
      <c r="AD32" s="64"/>
      <c r="AE32" s="64"/>
      <c r="AF32" s="64"/>
      <c r="AG32" s="61">
        <v>2.59</v>
      </c>
      <c r="AH32" s="62"/>
      <c r="AI32" s="62"/>
      <c r="AJ32" s="62"/>
      <c r="AK32" s="62"/>
      <c r="AL32" s="62"/>
      <c r="AM32" s="62"/>
      <c r="AN32" s="62"/>
      <c r="AO32" s="62"/>
      <c r="AP32" s="63"/>
      <c r="AQ32" s="32">
        <f t="shared" si="12"/>
        <v>0.12920651142419157</v>
      </c>
      <c r="AR32" s="31">
        <f t="shared" si="13"/>
        <v>0</v>
      </c>
      <c r="AS32" s="31">
        <f t="shared" si="14"/>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2"/>
        <v>3.6179450072358899E-2</v>
      </c>
      <c r="AR33" s="31" t="str">
        <f t="shared" si="13"/>
        <v>-</v>
      </c>
      <c r="AS33" s="31">
        <f t="shared" si="14"/>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2"/>
        <v>0.1677142857142857</v>
      </c>
      <c r="AR34" s="31" t="str">
        <f t="shared" si="13"/>
        <v>-</v>
      </c>
      <c r="AS34" s="31">
        <f t="shared" si="14"/>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2"/>
        <v>0.10362204724409448</v>
      </c>
      <c r="AR35" s="31">
        <f t="shared" si="13"/>
        <v>0</v>
      </c>
      <c r="AS35" s="31">
        <f t="shared" si="14"/>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2"/>
        <v>8.7713527618797013E-3</v>
      </c>
      <c r="AR36" s="31">
        <f t="shared" si="13"/>
        <v>0</v>
      </c>
      <c r="AS36" s="31">
        <f t="shared" si="14"/>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2"/>
        <v>0.10965737951807231</v>
      </c>
      <c r="AR37" s="31">
        <f t="shared" si="13"/>
        <v>0</v>
      </c>
      <c r="AS37" s="31">
        <f t="shared" si="14"/>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2"/>
        <v>0.16158205715663815</v>
      </c>
      <c r="AR38" s="31">
        <f t="shared" si="13"/>
        <v>0.12734082397003746</v>
      </c>
      <c r="AS38" s="31">
        <f t="shared" si="14"/>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2"/>
        <v>6.340483990277924E-3</v>
      </c>
      <c r="AR39" s="31">
        <f t="shared" si="13"/>
        <v>0</v>
      </c>
      <c r="AS39" s="31">
        <f t="shared" si="14"/>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2"/>
        <v>0.19226204604794683</v>
      </c>
      <c r="AR40" s="31" t="str">
        <f t="shared" si="13"/>
        <v>-</v>
      </c>
      <c r="AS40" s="31">
        <f t="shared" si="14"/>
        <v>0</v>
      </c>
      <c r="AT40" s="10">
        <f>W40-'09-4'!W40</f>
        <v>1.62</v>
      </c>
      <c r="AU40" s="10">
        <f>AB40-'09-4'!AB40</f>
        <v>0</v>
      </c>
      <c r="AV40" s="10">
        <f>AG40-'09-4'!AG40</f>
        <v>0</v>
      </c>
      <c r="AY40" s="19"/>
    </row>
    <row r="41" spans="1:51" s="41" customFormat="1" ht="20.25" hidden="1" customHeight="1">
      <c r="A41" s="79"/>
      <c r="B41" s="35" t="s">
        <v>40</v>
      </c>
      <c r="C41" s="36">
        <f t="shared" ref="C41:V41" si="15">SUM(C28:C40)</f>
        <v>631.59500000000014</v>
      </c>
      <c r="D41" s="37">
        <f t="shared" si="15"/>
        <v>0</v>
      </c>
      <c r="E41" s="37">
        <f t="shared" si="15"/>
        <v>0</v>
      </c>
      <c r="F41" s="37">
        <f t="shared" si="15"/>
        <v>0</v>
      </c>
      <c r="G41" s="37">
        <f t="shared" si="15"/>
        <v>0</v>
      </c>
      <c r="H41" s="36">
        <v>48.182000000000002</v>
      </c>
      <c r="I41" s="37">
        <f t="shared" si="15"/>
        <v>31.369999999999997</v>
      </c>
      <c r="J41" s="37">
        <f t="shared" si="15"/>
        <v>57.017000000000003</v>
      </c>
      <c r="K41" s="37">
        <f t="shared" si="15"/>
        <v>18.559999999999999</v>
      </c>
      <c r="L41" s="37">
        <f t="shared" si="15"/>
        <v>0</v>
      </c>
      <c r="M41" s="36">
        <f t="shared" si="15"/>
        <v>289.62799999999999</v>
      </c>
      <c r="N41" s="37">
        <f t="shared" si="15"/>
        <v>13.255000000000001</v>
      </c>
      <c r="O41" s="37">
        <f t="shared" si="15"/>
        <v>15.922000000000001</v>
      </c>
      <c r="P41" s="37">
        <f t="shared" si="15"/>
        <v>2.95</v>
      </c>
      <c r="Q41" s="37">
        <f t="shared" si="15"/>
        <v>2.3660000000000005</v>
      </c>
      <c r="R41" s="37">
        <f t="shared" si="15"/>
        <v>32.879999999999995</v>
      </c>
      <c r="S41" s="37">
        <f t="shared" si="15"/>
        <v>44.305000000000007</v>
      </c>
      <c r="T41" s="37">
        <f t="shared" si="15"/>
        <v>23.345000000000002</v>
      </c>
      <c r="U41" s="37">
        <f t="shared" si="15"/>
        <v>38.746000000000009</v>
      </c>
      <c r="V41" s="38">
        <f t="shared" si="15"/>
        <v>0</v>
      </c>
      <c r="W41" s="34">
        <f>SUM(W28:W40)</f>
        <v>87.52000000000001</v>
      </c>
      <c r="X41" s="34">
        <f>SUM(X28:X40)</f>
        <v>0</v>
      </c>
      <c r="Y41" s="34">
        <f>SUM(Y28:Y40)</f>
        <v>0</v>
      </c>
      <c r="Z41" s="34">
        <f>SUM(Z28:Z40)</f>
        <v>0</v>
      </c>
      <c r="AA41" s="34">
        <f t="shared" ref="AA41:AF41" si="16">SUM(AA28:AA40)</f>
        <v>0</v>
      </c>
      <c r="AB41" s="34">
        <f t="shared" si="16"/>
        <v>0.17</v>
      </c>
      <c r="AC41" s="34">
        <f t="shared" si="16"/>
        <v>0</v>
      </c>
      <c r="AD41" s="34">
        <f t="shared" si="16"/>
        <v>0</v>
      </c>
      <c r="AE41" s="34">
        <f t="shared" si="16"/>
        <v>0</v>
      </c>
      <c r="AF41" s="34">
        <f t="shared" si="16"/>
        <v>0</v>
      </c>
      <c r="AG41" s="34">
        <f>SUM(AG28:AG40)</f>
        <v>61.740000000000009</v>
      </c>
      <c r="AH41" s="34">
        <f t="shared" ref="AH41:AP41" si="17">SUM(AH28:AH40)</f>
        <v>0</v>
      </c>
      <c r="AI41" s="34">
        <f t="shared" si="17"/>
        <v>0</v>
      </c>
      <c r="AJ41" s="34">
        <f t="shared" si="17"/>
        <v>0</v>
      </c>
      <c r="AK41" s="34">
        <f t="shared" si="17"/>
        <v>0</v>
      </c>
      <c r="AL41" s="34">
        <f t="shared" si="17"/>
        <v>0</v>
      </c>
      <c r="AM41" s="34">
        <f t="shared" si="17"/>
        <v>0</v>
      </c>
      <c r="AN41" s="34">
        <f t="shared" si="17"/>
        <v>0</v>
      </c>
      <c r="AO41" s="34">
        <f t="shared" si="17"/>
        <v>0</v>
      </c>
      <c r="AP41" s="47">
        <f t="shared" si="17"/>
        <v>819</v>
      </c>
      <c r="AQ41" s="39">
        <f>$W41/C41</f>
        <v>0.13856981135062815</v>
      </c>
      <c r="AR41" s="39">
        <f t="shared" si="13"/>
        <v>3.5282885724959531E-3</v>
      </c>
      <c r="AS41" s="39">
        <f t="shared" si="14"/>
        <v>0.21316999737594436</v>
      </c>
      <c r="AT41" s="38">
        <f t="shared" ref="AT41:AV41" si="18">SUM(AT28:AT40)</f>
        <v>87.52000000000001</v>
      </c>
      <c r="AU41" s="38">
        <f t="shared" si="18"/>
        <v>0.17</v>
      </c>
      <c r="AV41" s="38">
        <f t="shared" si="18"/>
        <v>61.740000000000009</v>
      </c>
      <c r="AY41" s="33"/>
    </row>
  </sheetData>
  <mergeCells count="32">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 ref="N6:Q6"/>
    <mergeCell ref="R6:U6"/>
    <mergeCell ref="V6:V7"/>
    <mergeCell ref="W6:W7"/>
    <mergeCell ref="X6:AA6"/>
    <mergeCell ref="AB6:AB7"/>
    <mergeCell ref="AS6:AS7"/>
    <mergeCell ref="AT6:AT7"/>
    <mergeCell ref="AU6:AU7"/>
    <mergeCell ref="AV6:AV7"/>
    <mergeCell ref="AG6:AG7"/>
    <mergeCell ref="AH6:AK6"/>
    <mergeCell ref="AL6:AO6"/>
    <mergeCell ref="AP6:AP7"/>
    <mergeCell ref="AQ6:AQ7"/>
    <mergeCell ref="AR6:AR7"/>
  </mergeCells>
  <printOptions horizontalCentered="1"/>
  <pageMargins left="0.23622047244094491" right="0.19685039370078741" top="0.74803149606299213" bottom="0.74803149606299213" header="0.31496062992125984" footer="0.31496062992125984"/>
  <pageSetup paperSize="9" scale="70" orientation="landscape" r:id="rId1"/>
  <colBreaks count="1" manualBreakCount="1">
    <brk id="22" min="2" max="24" man="1"/>
  </colBreaks>
  <ignoredErrors>
    <ignoredError sqref="AG9:AG21 D22:AR2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C8" activePane="bottomRight" state="frozen"/>
      <selection activeCell="W19" sqref="W19"/>
      <selection pane="topRight" activeCell="W19" sqref="W19"/>
      <selection pane="bottomLeft" activeCell="W19" sqref="W19"/>
      <selection pane="bottomRight" activeCell="W19" sqref="W19"/>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53</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81"/>
      <c r="AU4" s="81"/>
      <c r="AV4" s="81"/>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80" t="s">
        <v>19</v>
      </c>
      <c r="E7" s="7" t="s">
        <v>20</v>
      </c>
      <c r="F7" s="80" t="s">
        <v>21</v>
      </c>
      <c r="G7" s="80" t="s">
        <v>22</v>
      </c>
      <c r="H7" s="176"/>
      <c r="I7" s="80" t="s">
        <v>19</v>
      </c>
      <c r="J7" s="80" t="s">
        <v>20</v>
      </c>
      <c r="K7" s="80" t="s">
        <v>21</v>
      </c>
      <c r="L7" s="80" t="s">
        <v>22</v>
      </c>
      <c r="M7" s="176"/>
      <c r="N7" s="80" t="s">
        <v>23</v>
      </c>
      <c r="O7" s="80" t="s">
        <v>24</v>
      </c>
      <c r="P7" s="80" t="s">
        <v>25</v>
      </c>
      <c r="Q7" s="80" t="s">
        <v>26</v>
      </c>
      <c r="R7" s="80" t="s">
        <v>23</v>
      </c>
      <c r="S7" s="80" t="s">
        <v>24</v>
      </c>
      <c r="T7" s="80" t="s">
        <v>25</v>
      </c>
      <c r="U7" s="80" t="s">
        <v>26</v>
      </c>
      <c r="V7" s="176"/>
      <c r="W7" s="176"/>
      <c r="X7" s="80" t="s">
        <v>19</v>
      </c>
      <c r="Y7" s="80" t="s">
        <v>20</v>
      </c>
      <c r="Z7" s="80" t="s">
        <v>21</v>
      </c>
      <c r="AA7" s="80" t="s">
        <v>22</v>
      </c>
      <c r="AB7" s="176"/>
      <c r="AC7" s="80" t="s">
        <v>19</v>
      </c>
      <c r="AD7" s="80" t="s">
        <v>20</v>
      </c>
      <c r="AE7" s="80" t="s">
        <v>21</v>
      </c>
      <c r="AF7" s="80" t="s">
        <v>22</v>
      </c>
      <c r="AG7" s="176"/>
      <c r="AH7" s="80" t="s">
        <v>23</v>
      </c>
      <c r="AI7" s="80" t="s">
        <v>24</v>
      </c>
      <c r="AJ7" s="80" t="s">
        <v>25</v>
      </c>
      <c r="AK7" s="80" t="s">
        <v>26</v>
      </c>
      <c r="AL7" s="80" t="s">
        <v>23</v>
      </c>
      <c r="AM7" s="80" t="s">
        <v>24</v>
      </c>
      <c r="AN7" s="80" t="s">
        <v>25</v>
      </c>
      <c r="AO7" s="80"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61">
        <f>SUM(X9:AA9)</f>
        <v>2.2100000000000004</v>
      </c>
      <c r="X9" s="62">
        <v>0</v>
      </c>
      <c r="Y9" s="62">
        <v>0.28999999999999998</v>
      </c>
      <c r="Z9" s="62">
        <v>1.8200000000000003</v>
      </c>
      <c r="AA9" s="62">
        <v>0.1</v>
      </c>
      <c r="AB9" s="61">
        <f>SUM(AC9:AF9)</f>
        <v>0</v>
      </c>
      <c r="AC9" s="64"/>
      <c r="AD9" s="64"/>
      <c r="AE9" s="64"/>
      <c r="AF9" s="64"/>
      <c r="AG9" s="61">
        <f t="shared" ref="AG9:AG18" si="1">SUM(AH9:AO9)</f>
        <v>7.0839999999999996</v>
      </c>
      <c r="AH9" s="62">
        <v>0</v>
      </c>
      <c r="AI9" s="62">
        <v>0</v>
      </c>
      <c r="AJ9" s="62">
        <v>0</v>
      </c>
      <c r="AK9" s="62">
        <v>0</v>
      </c>
      <c r="AL9" s="62">
        <v>0</v>
      </c>
      <c r="AM9" s="62">
        <v>1.24</v>
      </c>
      <c r="AN9" s="62">
        <v>0</v>
      </c>
      <c r="AO9" s="62">
        <v>5.8439999999999994</v>
      </c>
      <c r="AP9" s="63">
        <v>970</v>
      </c>
      <c r="AQ9" s="32">
        <f>$W9/C9</f>
        <v>5.248907467224017E-2</v>
      </c>
      <c r="AR9" s="31">
        <f>IF(H9=0,"-",AB9/H9)</f>
        <v>0</v>
      </c>
      <c r="AS9" s="31">
        <f>AG9/M9</f>
        <v>0.22760570620742834</v>
      </c>
      <c r="AT9" s="10">
        <f>W9-'16-4'!W9</f>
        <v>0.65000000000000036</v>
      </c>
      <c r="AU9" s="10">
        <f>AB9-'16-4'!AB9</f>
        <v>0</v>
      </c>
      <c r="AV9" s="10">
        <f>AG9-'16-4'!AG9</f>
        <v>0.45000000000000018</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61">
        <f>SUM(X10:AA10)</f>
        <v>7.09</v>
      </c>
      <c r="X10" s="62">
        <v>0</v>
      </c>
      <c r="Y10" s="62">
        <v>1.3900000000000001</v>
      </c>
      <c r="Z10" s="62">
        <v>5.3</v>
      </c>
      <c r="AA10" s="62">
        <v>0.4</v>
      </c>
      <c r="AB10" s="61">
        <f>SUM(AC10:AF10)</f>
        <v>0</v>
      </c>
      <c r="AC10" s="62"/>
      <c r="AD10" s="62"/>
      <c r="AE10" s="62"/>
      <c r="AF10" s="62"/>
      <c r="AG10" s="61">
        <f t="shared" si="1"/>
        <v>2.0620000000000003</v>
      </c>
      <c r="AH10" s="62">
        <v>0</v>
      </c>
      <c r="AI10" s="62">
        <v>0</v>
      </c>
      <c r="AJ10" s="62">
        <v>0</v>
      </c>
      <c r="AK10" s="62">
        <v>0</v>
      </c>
      <c r="AL10" s="62">
        <v>0.22</v>
      </c>
      <c r="AM10" s="62">
        <v>1.8420000000000001</v>
      </c>
      <c r="AN10" s="62">
        <v>0</v>
      </c>
      <c r="AO10" s="62">
        <v>0</v>
      </c>
      <c r="AP10" s="63">
        <v>1342</v>
      </c>
      <c r="AQ10" s="32">
        <f t="shared" ref="AQ10:AQ21" si="3">$W10/C10</f>
        <v>0.10983563383990952</v>
      </c>
      <c r="AR10" s="31">
        <f t="shared" ref="AR10:AR22" si="4">IF(H10=0,"-",AB10/H10)</f>
        <v>0</v>
      </c>
      <c r="AS10" s="31">
        <f t="shared" ref="AS10:AS22" si="5">AG10/M10</f>
        <v>0.11290587526693315</v>
      </c>
      <c r="AT10" s="10">
        <f>W10-'16-4'!W10</f>
        <v>1.1899999999999995</v>
      </c>
      <c r="AU10" s="10">
        <f>AB10-'16-4'!AB10</f>
        <v>0</v>
      </c>
      <c r="AV10" s="10">
        <f>AG10-'16-4'!AG10</f>
        <v>0.30000000000000027</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61">
        <f t="shared" ref="W11:W21" si="9">SUM(X11:AA11)</f>
        <v>2.4459999999999997</v>
      </c>
      <c r="X11" s="62">
        <v>0</v>
      </c>
      <c r="Y11" s="62">
        <v>0.28000000000000003</v>
      </c>
      <c r="Z11" s="62">
        <v>2.1659999999999999</v>
      </c>
      <c r="AA11" s="62">
        <v>0</v>
      </c>
      <c r="AB11" s="61">
        <f t="shared" ref="AB11:AB21" si="10">SUM(AC11:AF11)</f>
        <v>2.5299999999999998</v>
      </c>
      <c r="AC11" s="62"/>
      <c r="AD11" s="62">
        <v>2.5299999999999998</v>
      </c>
      <c r="AE11" s="62"/>
      <c r="AF11" s="62"/>
      <c r="AG11" s="61">
        <f t="shared" si="1"/>
        <v>1.25</v>
      </c>
      <c r="AH11" s="62"/>
      <c r="AI11" s="62"/>
      <c r="AJ11" s="62"/>
      <c r="AK11" s="62"/>
      <c r="AL11" s="62">
        <v>1.25</v>
      </c>
      <c r="AM11" s="62"/>
      <c r="AN11" s="62"/>
      <c r="AO11" s="11"/>
      <c r="AP11" s="63">
        <v>500</v>
      </c>
      <c r="AQ11" s="32">
        <f t="shared" si="3"/>
        <v>0.19794448490733993</v>
      </c>
      <c r="AR11" s="31">
        <f t="shared" si="4"/>
        <v>0.21104437771104437</v>
      </c>
      <c r="AS11" s="31">
        <f t="shared" si="5"/>
        <v>0.24772096710265556</v>
      </c>
      <c r="AT11" s="10">
        <f>W11-'16-4'!W11</f>
        <v>1.8259999999999996</v>
      </c>
      <c r="AU11" s="10">
        <f>AB11-'16-4'!AB11</f>
        <v>1.3299999999999998</v>
      </c>
      <c r="AV11" s="10">
        <f>AG11-'16-4'!AG11</f>
        <v>0.83000000000000007</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61">
        <f t="shared" si="9"/>
        <v>8.9640000000000022</v>
      </c>
      <c r="X12" s="62">
        <v>0.2</v>
      </c>
      <c r="Y12" s="62">
        <v>1.4019999999999999</v>
      </c>
      <c r="Z12" s="62">
        <v>5.5940000000000012</v>
      </c>
      <c r="AA12" s="62">
        <v>1.7679999999999998</v>
      </c>
      <c r="AB12" s="61">
        <f t="shared" si="10"/>
        <v>0</v>
      </c>
      <c r="AC12" s="62"/>
      <c r="AD12" s="62"/>
      <c r="AE12" s="62"/>
      <c r="AF12" s="62"/>
      <c r="AG12" s="61">
        <f t="shared" si="1"/>
        <v>0.92500000000000004</v>
      </c>
      <c r="AH12" s="62">
        <v>7.4999999999999997E-2</v>
      </c>
      <c r="AI12" s="62">
        <v>0.1</v>
      </c>
      <c r="AJ12" s="62">
        <v>0</v>
      </c>
      <c r="AK12" s="62">
        <v>0</v>
      </c>
      <c r="AL12" s="62">
        <v>0</v>
      </c>
      <c r="AM12" s="62">
        <v>0.28000000000000003</v>
      </c>
      <c r="AN12" s="62">
        <v>0.27</v>
      </c>
      <c r="AO12" s="62">
        <v>0.2</v>
      </c>
      <c r="AP12" s="63">
        <v>1389</v>
      </c>
      <c r="AQ12" s="32">
        <f t="shared" si="3"/>
        <v>9.7204139122894856E-2</v>
      </c>
      <c r="AR12" s="31">
        <f t="shared" si="4"/>
        <v>0</v>
      </c>
      <c r="AS12" s="31">
        <f t="shared" si="5"/>
        <v>5.454009433962264E-2</v>
      </c>
      <c r="AT12" s="10">
        <f>W12-'16-4'!W12</f>
        <v>1.8900000000000015</v>
      </c>
      <c r="AU12" s="10">
        <f>AB12-'16-4'!AB12</f>
        <v>0</v>
      </c>
      <c r="AV12" s="10">
        <f>AG12-'16-4'!AG12</f>
        <v>0.28000000000000003</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61">
        <f t="shared" si="9"/>
        <v>10.743999999999998</v>
      </c>
      <c r="X13" s="62">
        <v>0</v>
      </c>
      <c r="Y13" s="62">
        <v>0.2</v>
      </c>
      <c r="Z13" s="62">
        <v>10.243999999999998</v>
      </c>
      <c r="AA13" s="62">
        <v>0.30000000000000004</v>
      </c>
      <c r="AB13" s="61">
        <f t="shared" si="10"/>
        <v>0.5</v>
      </c>
      <c r="AC13" s="64"/>
      <c r="AD13" s="64">
        <v>0.5</v>
      </c>
      <c r="AE13" s="64"/>
      <c r="AF13" s="64"/>
      <c r="AG13" s="61">
        <f t="shared" si="1"/>
        <v>4.3</v>
      </c>
      <c r="AH13" s="62">
        <v>0</v>
      </c>
      <c r="AI13" s="62">
        <v>0</v>
      </c>
      <c r="AJ13" s="62">
        <v>0</v>
      </c>
      <c r="AK13" s="62">
        <v>0.6</v>
      </c>
      <c r="AL13" s="62">
        <v>1.76</v>
      </c>
      <c r="AM13" s="62">
        <v>0</v>
      </c>
      <c r="AN13" s="62">
        <v>1.35</v>
      </c>
      <c r="AO13" s="62">
        <v>0.59</v>
      </c>
      <c r="AP13" s="63">
        <v>1686</v>
      </c>
      <c r="AQ13" s="32">
        <f t="shared" si="3"/>
        <v>0.27497952497952494</v>
      </c>
      <c r="AR13" s="31">
        <f t="shared" si="4"/>
        <v>4.9999999999999989E-2</v>
      </c>
      <c r="AS13" s="31">
        <f t="shared" si="5"/>
        <v>0.30485643388869194</v>
      </c>
      <c r="AT13" s="10">
        <f>W13-'16-4'!W13</f>
        <v>3.7949999999999982</v>
      </c>
      <c r="AU13" s="10">
        <f>AB13-'16-4'!AB13</f>
        <v>0</v>
      </c>
      <c r="AV13" s="10">
        <f>AG13-'16-4'!AG13</f>
        <v>0.41000000000000014</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59">
        <f t="shared" si="9"/>
        <v>0.32</v>
      </c>
      <c r="X14" s="17"/>
      <c r="Y14" s="17"/>
      <c r="Z14" s="17">
        <v>0.32</v>
      </c>
      <c r="AA14" s="17"/>
      <c r="AB14" s="59">
        <f t="shared" si="10"/>
        <v>0</v>
      </c>
      <c r="AC14" s="12"/>
      <c r="AD14" s="12"/>
      <c r="AE14" s="12"/>
      <c r="AF14" s="12"/>
      <c r="AG14" s="59">
        <f t="shared" si="1"/>
        <v>0</v>
      </c>
      <c r="AH14" s="11"/>
      <c r="AI14" s="11"/>
      <c r="AJ14" s="11"/>
      <c r="AK14" s="11"/>
      <c r="AL14" s="11"/>
      <c r="AM14" s="11"/>
      <c r="AN14" s="11"/>
      <c r="AO14" s="11"/>
      <c r="AP14" s="46">
        <v>33.6</v>
      </c>
      <c r="AQ14" s="32">
        <f t="shared" si="3"/>
        <v>2.564102564102564E-2</v>
      </c>
      <c r="AR14" s="31" t="str">
        <f t="shared" si="4"/>
        <v>-</v>
      </c>
      <c r="AS14" s="31">
        <f t="shared" si="5"/>
        <v>0</v>
      </c>
      <c r="AT14" s="10">
        <f>W14-'16-4'!W14</f>
        <v>0</v>
      </c>
      <c r="AU14" s="10">
        <f>AB14-'16-4'!AB14</f>
        <v>0</v>
      </c>
      <c r="AV14" s="10">
        <f>AG14-'16-4'!AG14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61">
        <f t="shared" si="9"/>
        <v>1.63</v>
      </c>
      <c r="X15" s="65"/>
      <c r="Y15" s="65">
        <v>0</v>
      </c>
      <c r="Z15" s="65">
        <v>1.63</v>
      </c>
      <c r="AA15" s="17">
        <v>0</v>
      </c>
      <c r="AB15" s="59">
        <f t="shared" si="10"/>
        <v>0</v>
      </c>
      <c r="AC15" s="12"/>
      <c r="AD15" s="12"/>
      <c r="AE15" s="12"/>
      <c r="AF15" s="12"/>
      <c r="AG15" s="59">
        <f t="shared" si="1"/>
        <v>0</v>
      </c>
      <c r="AH15" s="11"/>
      <c r="AI15" s="11"/>
      <c r="AJ15" s="11"/>
      <c r="AK15" s="11"/>
      <c r="AL15" s="11"/>
      <c r="AM15" s="11"/>
      <c r="AN15" s="11"/>
      <c r="AO15" s="11"/>
      <c r="AP15" s="63">
        <v>206</v>
      </c>
      <c r="AQ15" s="32">
        <f t="shared" si="3"/>
        <v>8.1499999999999961E-2</v>
      </c>
      <c r="AR15" s="31">
        <f t="shared" si="4"/>
        <v>0</v>
      </c>
      <c r="AS15" s="31">
        <f t="shared" si="5"/>
        <v>0</v>
      </c>
      <c r="AT15" s="10">
        <f>W15-'16-4'!W15</f>
        <v>1.0299999999999998</v>
      </c>
      <c r="AU15" s="10">
        <f>AB15-'16-4'!AB15</f>
        <v>0</v>
      </c>
      <c r="AV15" s="10">
        <f>AG15-'16-4'!AG15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61">
        <f t="shared" si="9"/>
        <v>6.5009999999999994</v>
      </c>
      <c r="X16" s="65">
        <v>0</v>
      </c>
      <c r="Y16" s="65">
        <v>1.962</v>
      </c>
      <c r="Z16" s="65">
        <v>4.5389999999999997</v>
      </c>
      <c r="AA16" s="65">
        <v>0</v>
      </c>
      <c r="AB16" s="61">
        <f t="shared" si="10"/>
        <v>0</v>
      </c>
      <c r="AC16" s="64"/>
      <c r="AD16" s="64"/>
      <c r="AE16" s="64"/>
      <c r="AF16" s="64"/>
      <c r="AG16" s="61">
        <f t="shared" si="1"/>
        <v>5.13</v>
      </c>
      <c r="AH16" s="62"/>
      <c r="AI16" s="62"/>
      <c r="AJ16" s="62"/>
      <c r="AK16" s="62"/>
      <c r="AL16" s="62">
        <v>5.13</v>
      </c>
      <c r="AM16" s="62"/>
      <c r="AN16" s="11"/>
      <c r="AO16" s="11"/>
      <c r="AP16" s="63">
        <v>1522</v>
      </c>
      <c r="AQ16" s="32">
        <f t="shared" si="3"/>
        <v>9.8190550990816819E-2</v>
      </c>
      <c r="AR16" s="31" t="str">
        <f t="shared" si="4"/>
        <v>-</v>
      </c>
      <c r="AS16" s="31">
        <f t="shared" si="5"/>
        <v>9.7291761492944939E-2</v>
      </c>
      <c r="AT16" s="10">
        <f>W16-'16-4'!W16</f>
        <v>1.1999999999999993</v>
      </c>
      <c r="AU16" s="10">
        <f>AB16-'16-4'!AB16</f>
        <v>0</v>
      </c>
      <c r="AV16" s="10">
        <f>AG16-'16-4'!AG16</f>
        <v>1</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v>
      </c>
      <c r="X17" s="17"/>
      <c r="Y17" s="17"/>
      <c r="Z17" s="17"/>
      <c r="AA17" s="17"/>
      <c r="AB17" s="59">
        <f t="shared" si="10"/>
        <v>1.2</v>
      </c>
      <c r="AC17" s="12"/>
      <c r="AD17" s="12">
        <v>1.2</v>
      </c>
      <c r="AE17" s="12"/>
      <c r="AF17" s="12"/>
      <c r="AG17" s="59">
        <f t="shared" si="1"/>
        <v>0</v>
      </c>
      <c r="AH17" s="11"/>
      <c r="AI17" s="11"/>
      <c r="AJ17" s="11"/>
      <c r="AK17" s="11"/>
      <c r="AL17" s="11"/>
      <c r="AM17" s="11"/>
      <c r="AN17" s="11"/>
      <c r="AO17" s="11"/>
      <c r="AP17" s="46"/>
      <c r="AQ17" s="32">
        <f t="shared" si="3"/>
        <v>0</v>
      </c>
      <c r="AR17" s="31">
        <f t="shared" si="4"/>
        <v>7.0829890213670171E-2</v>
      </c>
      <c r="AS17" s="31">
        <f t="shared" si="5"/>
        <v>0</v>
      </c>
      <c r="AT17" s="10">
        <f>W17-'16-4'!W17</f>
        <v>0</v>
      </c>
      <c r="AU17" s="10">
        <f>AB17-'16-4'!AB17</f>
        <v>0</v>
      </c>
      <c r="AV17" s="10">
        <f>AG17-'16-4'!AG17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59">
        <f t="shared" si="9"/>
        <v>0.25</v>
      </c>
      <c r="X18" s="11"/>
      <c r="Y18" s="11"/>
      <c r="Z18" s="11">
        <v>0.25</v>
      </c>
      <c r="AA18" s="11"/>
      <c r="AB18" s="68">
        <f t="shared" si="10"/>
        <v>0</v>
      </c>
      <c r="AC18" s="12"/>
      <c r="AD18" s="12"/>
      <c r="AE18" s="12"/>
      <c r="AF18" s="12"/>
      <c r="AG18" s="59">
        <f t="shared" si="1"/>
        <v>0</v>
      </c>
      <c r="AH18" s="11"/>
      <c r="AI18" s="11"/>
      <c r="AJ18" s="11"/>
      <c r="AK18" s="11"/>
      <c r="AL18" s="11"/>
      <c r="AM18" s="11"/>
      <c r="AN18" s="11"/>
      <c r="AO18" s="11"/>
      <c r="AP18" s="46">
        <v>30</v>
      </c>
      <c r="AQ18" s="32">
        <f t="shared" si="3"/>
        <v>1.5315812044354594E-2</v>
      </c>
      <c r="AR18" s="31">
        <f t="shared" si="4"/>
        <v>0</v>
      </c>
      <c r="AS18" s="31">
        <f t="shared" si="5"/>
        <v>0</v>
      </c>
      <c r="AT18" s="10">
        <f>W18-'16-4'!W18</f>
        <v>0</v>
      </c>
      <c r="AU18" s="10">
        <f>AB18-'16-4'!AB18</f>
        <v>0</v>
      </c>
      <c r="AV18" s="10">
        <f>AG18-'16-4'!AG18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61">
        <f t="shared" si="9"/>
        <v>1.103</v>
      </c>
      <c r="X19" s="62"/>
      <c r="Y19" s="62">
        <v>1.103</v>
      </c>
      <c r="Z19" s="62"/>
      <c r="AA19" s="62"/>
      <c r="AB19" s="61">
        <f t="shared" si="10"/>
        <v>0</v>
      </c>
      <c r="AC19" s="62"/>
      <c r="AD19" s="62"/>
      <c r="AE19" s="62"/>
      <c r="AF19" s="62"/>
      <c r="AG19" s="61">
        <f>SUM(AH19:AO19)</f>
        <v>2.1850000000000001</v>
      </c>
      <c r="AH19" s="62"/>
      <c r="AI19" s="62"/>
      <c r="AJ19" s="62"/>
      <c r="AK19" s="62"/>
      <c r="AL19" s="62"/>
      <c r="AM19" s="62"/>
      <c r="AN19" s="62">
        <v>2.1850000000000001</v>
      </c>
      <c r="AO19" s="62"/>
      <c r="AP19" s="63">
        <v>559</v>
      </c>
      <c r="AQ19" s="32">
        <f t="shared" si="3"/>
        <v>0.2620574958422428</v>
      </c>
      <c r="AR19" s="31">
        <f t="shared" si="4"/>
        <v>0</v>
      </c>
      <c r="AS19" s="31">
        <f t="shared" si="5"/>
        <v>0.29403848741757505</v>
      </c>
      <c r="AT19" s="10">
        <f>W19-'16-4'!W19</f>
        <v>1.103</v>
      </c>
      <c r="AU19" s="10">
        <f>AB19-'16-4'!AB19</f>
        <v>0</v>
      </c>
      <c r="AV19" s="10">
        <f>AG19-'16-4'!AG19</f>
        <v>2.1850000000000001</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61">
        <f t="shared" si="9"/>
        <v>1.83</v>
      </c>
      <c r="X20" s="62"/>
      <c r="Y20" s="62"/>
      <c r="Z20" s="62">
        <v>1.83</v>
      </c>
      <c r="AA20" s="62"/>
      <c r="AB20" s="61">
        <f t="shared" si="10"/>
        <v>0</v>
      </c>
      <c r="AC20" s="64"/>
      <c r="AD20" s="64"/>
      <c r="AE20" s="64"/>
      <c r="AF20" s="64"/>
      <c r="AG20" s="61">
        <f>SUM(AH20:AO20)</f>
        <v>0</v>
      </c>
      <c r="AH20" s="62"/>
      <c r="AI20" s="62"/>
      <c r="AJ20" s="62"/>
      <c r="AK20" s="62"/>
      <c r="AL20" s="62"/>
      <c r="AM20" s="62"/>
      <c r="AN20" s="62"/>
      <c r="AO20" s="62"/>
      <c r="AP20" s="63">
        <v>600</v>
      </c>
      <c r="AQ20" s="32">
        <f t="shared" si="3"/>
        <v>5.0227809189218868E-2</v>
      </c>
      <c r="AR20" s="31">
        <f t="shared" si="4"/>
        <v>0</v>
      </c>
      <c r="AS20" s="31">
        <f t="shared" si="5"/>
        <v>0</v>
      </c>
      <c r="AT20" s="10">
        <f>W20-'16-4'!W20</f>
        <v>1.73</v>
      </c>
      <c r="AU20" s="10">
        <f>AB20-'16-4'!AB20</f>
        <v>0</v>
      </c>
      <c r="AV20" s="10">
        <f>AG20-'16-4'!AG20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60">
        <f t="shared" si="9"/>
        <v>0</v>
      </c>
      <c r="X21" s="11"/>
      <c r="Y21" s="11"/>
      <c r="Z21" s="11"/>
      <c r="AA21" s="11"/>
      <c r="AB21" s="59">
        <f t="shared" si="10"/>
        <v>0</v>
      </c>
      <c r="AC21" s="12"/>
      <c r="AD21" s="12"/>
      <c r="AE21" s="12"/>
      <c r="AF21" s="12"/>
      <c r="AG21" s="59">
        <f>SUM(AH21:AO21)</f>
        <v>0</v>
      </c>
      <c r="AH21" s="11"/>
      <c r="AI21" s="11"/>
      <c r="AJ21" s="11"/>
      <c r="AK21" s="11"/>
      <c r="AL21" s="11"/>
      <c r="AM21" s="11"/>
      <c r="AN21" s="11"/>
      <c r="AO21" s="11"/>
      <c r="AP21" s="46"/>
      <c r="AQ21" s="32">
        <f t="shared" si="3"/>
        <v>0</v>
      </c>
      <c r="AR21" s="31" t="str">
        <f t="shared" si="4"/>
        <v>-</v>
      </c>
      <c r="AS21" s="31">
        <f t="shared" si="5"/>
        <v>0</v>
      </c>
      <c r="AT21" s="10">
        <f>W21-'16-4'!W21</f>
        <v>0</v>
      </c>
      <c r="AU21" s="10">
        <f>AB21-'16-4'!AB21</f>
        <v>0</v>
      </c>
      <c r="AV21" s="10">
        <f>AG21-'16-4'!AG21</f>
        <v>0</v>
      </c>
      <c r="AY21" s="19"/>
    </row>
    <row r="22" spans="1:51" s="41" customFormat="1" ht="20.25" customHeight="1">
      <c r="A22" s="82"/>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43.088000000000001</v>
      </c>
      <c r="X22" s="34">
        <f>SUM(X9:X21)</f>
        <v>0.2</v>
      </c>
      <c r="Y22" s="34">
        <f>SUM(Y9:Y21)</f>
        <v>6.6269999999999998</v>
      </c>
      <c r="Z22" s="34">
        <f>SUM(Z9:Z21)</f>
        <v>33.692999999999998</v>
      </c>
      <c r="AA22" s="34">
        <f t="shared" si="12"/>
        <v>2.5679999999999996</v>
      </c>
      <c r="AB22" s="34">
        <f t="shared" si="12"/>
        <v>4.2299999999999995</v>
      </c>
      <c r="AC22" s="34">
        <f t="shared" si="12"/>
        <v>0</v>
      </c>
      <c r="AD22" s="34">
        <f t="shared" si="12"/>
        <v>4.2299999999999995</v>
      </c>
      <c r="AE22" s="34">
        <f t="shared" si="12"/>
        <v>0</v>
      </c>
      <c r="AF22" s="34">
        <f t="shared" si="12"/>
        <v>0</v>
      </c>
      <c r="AG22" s="34">
        <f>SUM(AG9:AG21)</f>
        <v>22.936</v>
      </c>
      <c r="AH22" s="34">
        <f t="shared" si="12"/>
        <v>7.4999999999999997E-2</v>
      </c>
      <c r="AI22" s="34">
        <f t="shared" si="12"/>
        <v>0.1</v>
      </c>
      <c r="AJ22" s="34">
        <f t="shared" si="12"/>
        <v>0</v>
      </c>
      <c r="AK22" s="34">
        <f t="shared" si="12"/>
        <v>0.6</v>
      </c>
      <c r="AL22" s="34">
        <f t="shared" si="12"/>
        <v>8.36</v>
      </c>
      <c r="AM22" s="34">
        <f t="shared" si="12"/>
        <v>3.3620000000000001</v>
      </c>
      <c r="AN22" s="34">
        <f t="shared" si="12"/>
        <v>3.8050000000000002</v>
      </c>
      <c r="AO22" s="34">
        <f t="shared" si="12"/>
        <v>6.6339999999999995</v>
      </c>
      <c r="AP22" s="47">
        <f t="shared" si="12"/>
        <v>8837.6</v>
      </c>
      <c r="AQ22" s="39">
        <f>$W22/C22</f>
        <v>9.9671686895229955E-2</v>
      </c>
      <c r="AR22" s="39">
        <f t="shared" si="4"/>
        <v>3.9552301607338206E-2</v>
      </c>
      <c r="AS22" s="39">
        <f t="shared" si="5"/>
        <v>0.13199132181229103</v>
      </c>
      <c r="AT22" s="38">
        <f t="shared" ref="AT22:AV22" si="13">SUM(AT9:AT21)</f>
        <v>14.413999999999998</v>
      </c>
      <c r="AU22" s="38">
        <f t="shared" si="13"/>
        <v>1.3299999999999998</v>
      </c>
      <c r="AV22" s="38">
        <f t="shared" si="13"/>
        <v>5.4550000000000001</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c r="C24" s="1"/>
      <c r="D24" s="1"/>
      <c r="E24" s="1"/>
      <c r="F24" s="1"/>
      <c r="G24" s="1"/>
      <c r="H24" s="1"/>
      <c r="I24" s="1"/>
      <c r="J24" s="1"/>
      <c r="K24" s="1"/>
      <c r="L24" s="1"/>
      <c r="M24" s="1"/>
      <c r="N24" s="1"/>
      <c r="O24" s="1"/>
      <c r="P24" s="1"/>
      <c r="Q24" s="1"/>
      <c r="R24" s="1"/>
      <c r="S24" s="1"/>
      <c r="T24" s="1"/>
      <c r="U24" s="1"/>
      <c r="V24" s="1"/>
      <c r="AP24" s="67">
        <f>+AP22/V22</f>
        <v>0.14197175858246719</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61">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61">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61">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61">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82"/>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AZ5:BC5"/>
    <mergeCell ref="BF5:BI5"/>
    <mergeCell ref="AB6:AB7"/>
    <mergeCell ref="AS6:AS7"/>
    <mergeCell ref="AT6:AT7"/>
    <mergeCell ref="AU6:AU7"/>
    <mergeCell ref="AV6:AV7"/>
    <mergeCell ref="AG6:AG7"/>
    <mergeCell ref="AH6:AK6"/>
    <mergeCell ref="AL6:AO6"/>
    <mergeCell ref="AP6:AP7"/>
    <mergeCell ref="AQ6:AQ7"/>
    <mergeCell ref="AR6:AR7"/>
    <mergeCell ref="N6:Q6"/>
    <mergeCell ref="R6:U6"/>
    <mergeCell ref="V6:V7"/>
    <mergeCell ref="W6:W7"/>
    <mergeCell ref="X6:AA6"/>
    <mergeCell ref="B1:V1"/>
    <mergeCell ref="B2:V2"/>
    <mergeCell ref="A3:AV3"/>
    <mergeCell ref="A4:AS4"/>
    <mergeCell ref="A5:A7"/>
    <mergeCell ref="B5:B7"/>
    <mergeCell ref="C5:V5"/>
    <mergeCell ref="W5:AP5"/>
    <mergeCell ref="AQ5:AS5"/>
    <mergeCell ref="AT5:AV5"/>
    <mergeCell ref="AC6:AF6"/>
    <mergeCell ref="C6:C7"/>
    <mergeCell ref="D6:G6"/>
    <mergeCell ref="H6:H7"/>
    <mergeCell ref="I6:L6"/>
    <mergeCell ref="M6:M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ignoredErrors>
    <ignoredError sqref="AG9:AG20 M9:M2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1"/>
  <sheetViews>
    <sheetView zoomScale="70" zoomScaleNormal="70" zoomScaleSheetLayoutView="70" workbookViewId="0">
      <pane xSplit="2" ySplit="7" topLeftCell="V8" activePane="bottomRight" state="frozen"/>
      <selection activeCell="W19" sqref="W19"/>
      <selection pane="topRight" activeCell="W19" sqref="W19"/>
      <selection pane="bottomLeft" activeCell="W19" sqref="W19"/>
      <selection pane="bottomRight" activeCell="W19" sqref="W19"/>
    </sheetView>
  </sheetViews>
  <sheetFormatPr defaultRowHeight="15" customHeight="1"/>
  <cols>
    <col min="1" max="1" width="4.86328125" style="5" customWidth="1"/>
    <col min="2" max="2" width="18.59765625" style="5" customWidth="1"/>
    <col min="3" max="3" width="7.73046875" style="5" customWidth="1"/>
    <col min="4" max="7" width="7.73046875" style="5" hidden="1" customWidth="1"/>
    <col min="8" max="8" width="7.73046875" style="5" customWidth="1"/>
    <col min="9" max="10" width="7.73046875" style="5" hidden="1" customWidth="1"/>
    <col min="11" max="12" width="6.73046875" style="5" hidden="1" customWidth="1"/>
    <col min="13" max="13" width="7.73046875" style="5" customWidth="1"/>
    <col min="14" max="14" width="9.1328125" style="5" hidden="1" customWidth="1"/>
    <col min="15" max="15" width="10.3984375" style="5" hidden="1" customWidth="1"/>
    <col min="16" max="21" width="9.1328125" style="5" hidden="1" customWidth="1"/>
    <col min="22" max="22" width="13.1328125" style="5" customWidth="1"/>
    <col min="23" max="23" width="8.73046875" style="5" customWidth="1"/>
    <col min="24" max="27" width="7.73046875" style="5" customWidth="1"/>
    <col min="28" max="28" width="8.73046875" style="5" customWidth="1"/>
    <col min="29" max="33" width="7.73046875" style="5" customWidth="1"/>
    <col min="34" max="34" width="7.59765625" style="5" customWidth="1"/>
    <col min="35" max="35" width="7.1328125" style="5" customWidth="1"/>
    <col min="36" max="36" width="7.59765625" style="5" customWidth="1"/>
    <col min="37" max="37" width="7.1328125" style="5" customWidth="1"/>
    <col min="38" max="38" width="7.3984375" style="5" customWidth="1"/>
    <col min="39" max="39" width="7.59765625" style="5" customWidth="1"/>
    <col min="40" max="40" width="7.86328125" style="5" customWidth="1"/>
    <col min="41" max="41" width="8" style="5" customWidth="1"/>
    <col min="42" max="42" width="9.265625" style="27" customWidth="1"/>
    <col min="43" max="44" width="7.73046875" style="5" customWidth="1"/>
    <col min="45" max="48" width="7.59765625" style="5" customWidth="1"/>
    <col min="49" max="49" width="20.59765625" style="5" bestFit="1" customWidth="1"/>
    <col min="50" max="51" width="0" style="5" hidden="1" customWidth="1"/>
    <col min="52" max="52" width="12" style="5" hidden="1" customWidth="1"/>
    <col min="53" max="53" width="11.1328125" style="5" hidden="1" customWidth="1"/>
    <col min="54" max="54" width="12.59765625" style="5" hidden="1" customWidth="1"/>
    <col min="55" max="55" width="7.73046875" style="5" hidden="1" customWidth="1"/>
    <col min="56" max="57" width="0" style="5" hidden="1" customWidth="1"/>
    <col min="58" max="58" width="28.1328125" style="5" hidden="1" customWidth="1"/>
    <col min="59" max="59" width="11.1328125" style="5" hidden="1" customWidth="1"/>
    <col min="60" max="60" width="12.59765625" style="5" hidden="1" customWidth="1"/>
    <col min="61" max="61" width="7.3984375" style="5" hidden="1" customWidth="1"/>
    <col min="62" max="76" width="0" style="5" hidden="1" customWidth="1"/>
    <col min="77" max="230" width="9.1328125" style="5"/>
    <col min="231" max="231" width="4.86328125" style="5" customWidth="1"/>
    <col min="232" max="232" width="18.59765625" style="5" customWidth="1"/>
    <col min="233" max="240" width="7.73046875" style="5" customWidth="1"/>
    <col min="241" max="242" width="6.73046875" style="5" customWidth="1"/>
    <col min="243" max="243" width="9.73046875" style="5" customWidth="1"/>
    <col min="244" max="244" width="9.1328125" style="5" customWidth="1"/>
    <col min="245" max="245" width="10.3984375" style="5" customWidth="1"/>
    <col min="246" max="251" width="9.1328125" style="5" customWidth="1"/>
    <col min="252" max="252" width="13.3984375" style="5" customWidth="1"/>
    <col min="253" max="253" width="7.86328125" style="5" customWidth="1"/>
    <col min="254" max="254" width="9.59765625" style="5" customWidth="1"/>
    <col min="255" max="261" width="7.73046875" style="5" customWidth="1"/>
    <col min="262" max="263" width="6.73046875" style="5" customWidth="1"/>
    <col min="264" max="264" width="9.73046875" style="5" customWidth="1"/>
    <col min="265" max="265" width="9.1328125" style="5" customWidth="1"/>
    <col min="266" max="266" width="10.3984375" style="5" customWidth="1"/>
    <col min="267" max="272" width="9.1328125" style="5" customWidth="1"/>
    <col min="273" max="273" width="13.3984375" style="5" customWidth="1"/>
    <col min="274" max="274" width="7.86328125" style="5" customWidth="1"/>
    <col min="275" max="275" width="8.73046875" style="5" customWidth="1"/>
    <col min="276" max="279" width="7.73046875" style="5" customWidth="1"/>
    <col min="280" max="280" width="8.73046875" style="5" customWidth="1"/>
    <col min="281" max="285" width="7.73046875" style="5" customWidth="1"/>
    <col min="286" max="286" width="7.59765625" style="5" customWidth="1"/>
    <col min="287" max="287" width="7.1328125" style="5" customWidth="1"/>
    <col min="288" max="288" width="7.59765625" style="5" customWidth="1"/>
    <col min="289" max="289" width="7.1328125" style="5" customWidth="1"/>
    <col min="290" max="290" width="7.3984375" style="5" customWidth="1"/>
    <col min="291" max="291" width="7.59765625" style="5" customWidth="1"/>
    <col min="292" max="292" width="7.86328125" style="5" customWidth="1"/>
    <col min="293" max="293" width="8" style="5" customWidth="1"/>
    <col min="294" max="294" width="9.265625" style="5" customWidth="1"/>
    <col min="295" max="295" width="9" style="5" customWidth="1"/>
    <col min="296" max="297" width="7.73046875" style="5" customWidth="1"/>
    <col min="298" max="298" width="7.59765625" style="5" customWidth="1"/>
    <col min="299" max="300" width="7.73046875" style="5" customWidth="1"/>
    <col min="301" max="301" width="7.59765625" style="5" customWidth="1"/>
    <col min="302" max="304" width="0" style="5" hidden="1" customWidth="1"/>
    <col min="305" max="486" width="9.1328125" style="5"/>
    <col min="487" max="487" width="4.86328125" style="5" customWidth="1"/>
    <col min="488" max="488" width="18.59765625" style="5" customWidth="1"/>
    <col min="489" max="496" width="7.73046875" style="5" customWidth="1"/>
    <col min="497" max="498" width="6.73046875" style="5" customWidth="1"/>
    <col min="499" max="499" width="9.73046875" style="5" customWidth="1"/>
    <col min="500" max="500" width="9.1328125" style="5" customWidth="1"/>
    <col min="501" max="501" width="10.3984375" style="5" customWidth="1"/>
    <col min="502" max="507" width="9.1328125" style="5" customWidth="1"/>
    <col min="508" max="508" width="13.3984375" style="5" customWidth="1"/>
    <col min="509" max="509" width="7.86328125" style="5" customWidth="1"/>
    <col min="510" max="510" width="9.59765625" style="5" customWidth="1"/>
    <col min="511" max="517" width="7.73046875" style="5" customWidth="1"/>
    <col min="518" max="519" width="6.73046875" style="5" customWidth="1"/>
    <col min="520" max="520" width="9.73046875" style="5" customWidth="1"/>
    <col min="521" max="521" width="9.1328125" style="5" customWidth="1"/>
    <col min="522" max="522" width="10.3984375" style="5" customWidth="1"/>
    <col min="523" max="528" width="9.1328125" style="5" customWidth="1"/>
    <col min="529" max="529" width="13.3984375" style="5" customWidth="1"/>
    <col min="530" max="530" width="7.86328125" style="5" customWidth="1"/>
    <col min="531" max="531" width="8.73046875" style="5" customWidth="1"/>
    <col min="532" max="535" width="7.73046875" style="5" customWidth="1"/>
    <col min="536" max="536" width="8.73046875" style="5" customWidth="1"/>
    <col min="537" max="541" width="7.73046875" style="5" customWidth="1"/>
    <col min="542" max="542" width="7.59765625" style="5" customWidth="1"/>
    <col min="543" max="543" width="7.1328125" style="5" customWidth="1"/>
    <col min="544" max="544" width="7.59765625" style="5" customWidth="1"/>
    <col min="545" max="545" width="7.1328125" style="5" customWidth="1"/>
    <col min="546" max="546" width="7.3984375" style="5" customWidth="1"/>
    <col min="547" max="547" width="7.59765625" style="5" customWidth="1"/>
    <col min="548" max="548" width="7.86328125" style="5" customWidth="1"/>
    <col min="549" max="549" width="8" style="5" customWidth="1"/>
    <col min="550" max="550" width="9.265625" style="5" customWidth="1"/>
    <col min="551" max="551" width="9" style="5" customWidth="1"/>
    <col min="552" max="553" width="7.73046875" style="5" customWidth="1"/>
    <col min="554" max="554" width="7.59765625" style="5" customWidth="1"/>
    <col min="555" max="556" width="7.73046875" style="5" customWidth="1"/>
    <col min="557" max="557" width="7.59765625" style="5" customWidth="1"/>
    <col min="558" max="560" width="0" style="5" hidden="1" customWidth="1"/>
    <col min="561" max="742" width="9.1328125" style="5"/>
    <col min="743" max="743" width="4.86328125" style="5" customWidth="1"/>
    <col min="744" max="744" width="18.59765625" style="5" customWidth="1"/>
    <col min="745" max="752" width="7.73046875" style="5" customWidth="1"/>
    <col min="753" max="754" width="6.73046875" style="5" customWidth="1"/>
    <col min="755" max="755" width="9.73046875" style="5" customWidth="1"/>
    <col min="756" max="756" width="9.1328125" style="5" customWidth="1"/>
    <col min="757" max="757" width="10.3984375" style="5" customWidth="1"/>
    <col min="758" max="763" width="9.1328125" style="5" customWidth="1"/>
    <col min="764" max="764" width="13.3984375" style="5" customWidth="1"/>
    <col min="765" max="765" width="7.86328125" style="5" customWidth="1"/>
    <col min="766" max="766" width="9.59765625" style="5" customWidth="1"/>
    <col min="767" max="773" width="7.73046875" style="5" customWidth="1"/>
    <col min="774" max="775" width="6.73046875" style="5" customWidth="1"/>
    <col min="776" max="776" width="9.73046875" style="5" customWidth="1"/>
    <col min="777" max="777" width="9.1328125" style="5" customWidth="1"/>
    <col min="778" max="778" width="10.3984375" style="5" customWidth="1"/>
    <col min="779" max="784" width="9.1328125" style="5" customWidth="1"/>
    <col min="785" max="785" width="13.3984375" style="5" customWidth="1"/>
    <col min="786" max="786" width="7.86328125" style="5" customWidth="1"/>
    <col min="787" max="787" width="8.73046875" style="5" customWidth="1"/>
    <col min="788" max="791" width="7.73046875" style="5" customWidth="1"/>
    <col min="792" max="792" width="8.73046875" style="5" customWidth="1"/>
    <col min="793" max="797" width="7.73046875" style="5" customWidth="1"/>
    <col min="798" max="798" width="7.59765625" style="5" customWidth="1"/>
    <col min="799" max="799" width="7.1328125" style="5" customWidth="1"/>
    <col min="800" max="800" width="7.59765625" style="5" customWidth="1"/>
    <col min="801" max="801" width="7.1328125" style="5" customWidth="1"/>
    <col min="802" max="802" width="7.3984375" style="5" customWidth="1"/>
    <col min="803" max="803" width="7.59765625" style="5" customWidth="1"/>
    <col min="804" max="804" width="7.86328125" style="5" customWidth="1"/>
    <col min="805" max="805" width="8" style="5" customWidth="1"/>
    <col min="806" max="806" width="9.265625" style="5" customWidth="1"/>
    <col min="807" max="807" width="9" style="5" customWidth="1"/>
    <col min="808" max="809" width="7.73046875" style="5" customWidth="1"/>
    <col min="810" max="810" width="7.59765625" style="5" customWidth="1"/>
    <col min="811" max="812" width="7.73046875" style="5" customWidth="1"/>
    <col min="813" max="813" width="7.59765625" style="5" customWidth="1"/>
    <col min="814" max="816" width="0" style="5" hidden="1" customWidth="1"/>
    <col min="817" max="998" width="9.1328125" style="5"/>
    <col min="999" max="999" width="4.86328125" style="5" customWidth="1"/>
    <col min="1000" max="1000" width="18.59765625" style="5" customWidth="1"/>
    <col min="1001" max="1008" width="7.73046875" style="5" customWidth="1"/>
    <col min="1009" max="1010" width="6.73046875" style="5" customWidth="1"/>
    <col min="1011" max="1011" width="9.73046875" style="5" customWidth="1"/>
    <col min="1012" max="1012" width="9.1328125" style="5" customWidth="1"/>
    <col min="1013" max="1013" width="10.3984375" style="5" customWidth="1"/>
    <col min="1014" max="1019" width="9.1328125" style="5" customWidth="1"/>
    <col min="1020" max="1020" width="13.3984375" style="5" customWidth="1"/>
    <col min="1021" max="1021" width="7.86328125" style="5" customWidth="1"/>
    <col min="1022" max="1022" width="9.59765625" style="5" customWidth="1"/>
    <col min="1023" max="1029" width="7.73046875" style="5" customWidth="1"/>
    <col min="1030" max="1031" width="6.73046875" style="5" customWidth="1"/>
    <col min="1032" max="1032" width="9.73046875" style="5" customWidth="1"/>
    <col min="1033" max="1033" width="9.1328125" style="5" customWidth="1"/>
    <col min="1034" max="1034" width="10.3984375" style="5" customWidth="1"/>
    <col min="1035" max="1040" width="9.1328125" style="5" customWidth="1"/>
    <col min="1041" max="1041" width="13.3984375" style="5" customWidth="1"/>
    <col min="1042" max="1042" width="7.86328125" style="5" customWidth="1"/>
    <col min="1043" max="1043" width="8.73046875" style="5" customWidth="1"/>
    <col min="1044" max="1047" width="7.73046875" style="5" customWidth="1"/>
    <col min="1048" max="1048" width="8.73046875" style="5" customWidth="1"/>
    <col min="1049" max="1053" width="7.73046875" style="5" customWidth="1"/>
    <col min="1054" max="1054" width="7.59765625" style="5" customWidth="1"/>
    <col min="1055" max="1055" width="7.1328125" style="5" customWidth="1"/>
    <col min="1056" max="1056" width="7.59765625" style="5" customWidth="1"/>
    <col min="1057" max="1057" width="7.1328125" style="5" customWidth="1"/>
    <col min="1058" max="1058" width="7.3984375" style="5" customWidth="1"/>
    <col min="1059" max="1059" width="7.59765625" style="5" customWidth="1"/>
    <col min="1060" max="1060" width="7.86328125" style="5" customWidth="1"/>
    <col min="1061" max="1061" width="8" style="5" customWidth="1"/>
    <col min="1062" max="1062" width="9.265625" style="5" customWidth="1"/>
    <col min="1063" max="1063" width="9" style="5" customWidth="1"/>
    <col min="1064" max="1065" width="7.73046875" style="5" customWidth="1"/>
    <col min="1066" max="1066" width="7.59765625" style="5" customWidth="1"/>
    <col min="1067" max="1068" width="7.73046875" style="5" customWidth="1"/>
    <col min="1069" max="1069" width="7.59765625" style="5" customWidth="1"/>
    <col min="1070" max="1072" width="0" style="5" hidden="1" customWidth="1"/>
    <col min="1073" max="1254" width="9.1328125" style="5"/>
    <col min="1255" max="1255" width="4.86328125" style="5" customWidth="1"/>
    <col min="1256" max="1256" width="18.59765625" style="5" customWidth="1"/>
    <col min="1257" max="1264" width="7.73046875" style="5" customWidth="1"/>
    <col min="1265" max="1266" width="6.73046875" style="5" customWidth="1"/>
    <col min="1267" max="1267" width="9.73046875" style="5" customWidth="1"/>
    <col min="1268" max="1268" width="9.1328125" style="5" customWidth="1"/>
    <col min="1269" max="1269" width="10.3984375" style="5" customWidth="1"/>
    <col min="1270" max="1275" width="9.1328125" style="5" customWidth="1"/>
    <col min="1276" max="1276" width="13.3984375" style="5" customWidth="1"/>
    <col min="1277" max="1277" width="7.86328125" style="5" customWidth="1"/>
    <col min="1278" max="1278" width="9.59765625" style="5" customWidth="1"/>
    <col min="1279" max="1285" width="7.73046875" style="5" customWidth="1"/>
    <col min="1286" max="1287" width="6.73046875" style="5" customWidth="1"/>
    <col min="1288" max="1288" width="9.73046875" style="5" customWidth="1"/>
    <col min="1289" max="1289" width="9.1328125" style="5" customWidth="1"/>
    <col min="1290" max="1290" width="10.3984375" style="5" customWidth="1"/>
    <col min="1291" max="1296" width="9.1328125" style="5" customWidth="1"/>
    <col min="1297" max="1297" width="13.3984375" style="5" customWidth="1"/>
    <col min="1298" max="1298" width="7.86328125" style="5" customWidth="1"/>
    <col min="1299" max="1299" width="8.73046875" style="5" customWidth="1"/>
    <col min="1300" max="1303" width="7.73046875" style="5" customWidth="1"/>
    <col min="1304" max="1304" width="8.73046875" style="5" customWidth="1"/>
    <col min="1305" max="1309" width="7.73046875" style="5" customWidth="1"/>
    <col min="1310" max="1310" width="7.59765625" style="5" customWidth="1"/>
    <col min="1311" max="1311" width="7.1328125" style="5" customWidth="1"/>
    <col min="1312" max="1312" width="7.59765625" style="5" customWidth="1"/>
    <col min="1313" max="1313" width="7.1328125" style="5" customWidth="1"/>
    <col min="1314" max="1314" width="7.3984375" style="5" customWidth="1"/>
    <col min="1315" max="1315" width="7.59765625" style="5" customWidth="1"/>
    <col min="1316" max="1316" width="7.86328125" style="5" customWidth="1"/>
    <col min="1317" max="1317" width="8" style="5" customWidth="1"/>
    <col min="1318" max="1318" width="9.265625" style="5" customWidth="1"/>
    <col min="1319" max="1319" width="9" style="5" customWidth="1"/>
    <col min="1320" max="1321" width="7.73046875" style="5" customWidth="1"/>
    <col min="1322" max="1322" width="7.59765625" style="5" customWidth="1"/>
    <col min="1323" max="1324" width="7.73046875" style="5" customWidth="1"/>
    <col min="1325" max="1325" width="7.59765625" style="5" customWidth="1"/>
    <col min="1326" max="1328" width="0" style="5" hidden="1" customWidth="1"/>
    <col min="1329" max="1510" width="9.1328125" style="5"/>
    <col min="1511" max="1511" width="4.86328125" style="5" customWidth="1"/>
    <col min="1512" max="1512" width="18.59765625" style="5" customWidth="1"/>
    <col min="1513" max="1520" width="7.73046875" style="5" customWidth="1"/>
    <col min="1521" max="1522" width="6.73046875" style="5" customWidth="1"/>
    <col min="1523" max="1523" width="9.73046875" style="5" customWidth="1"/>
    <col min="1524" max="1524" width="9.1328125" style="5" customWidth="1"/>
    <col min="1525" max="1525" width="10.3984375" style="5" customWidth="1"/>
    <col min="1526" max="1531" width="9.1328125" style="5" customWidth="1"/>
    <col min="1532" max="1532" width="13.3984375" style="5" customWidth="1"/>
    <col min="1533" max="1533" width="7.86328125" style="5" customWidth="1"/>
    <col min="1534" max="1534" width="9.59765625" style="5" customWidth="1"/>
    <col min="1535" max="1541" width="7.73046875" style="5" customWidth="1"/>
    <col min="1542" max="1543" width="6.73046875" style="5" customWidth="1"/>
    <col min="1544" max="1544" width="9.73046875" style="5" customWidth="1"/>
    <col min="1545" max="1545" width="9.1328125" style="5" customWidth="1"/>
    <col min="1546" max="1546" width="10.3984375" style="5" customWidth="1"/>
    <col min="1547" max="1552" width="9.1328125" style="5" customWidth="1"/>
    <col min="1553" max="1553" width="13.3984375" style="5" customWidth="1"/>
    <col min="1554" max="1554" width="7.86328125" style="5" customWidth="1"/>
    <col min="1555" max="1555" width="8.73046875" style="5" customWidth="1"/>
    <col min="1556" max="1559" width="7.73046875" style="5" customWidth="1"/>
    <col min="1560" max="1560" width="8.73046875" style="5" customWidth="1"/>
    <col min="1561" max="1565" width="7.73046875" style="5" customWidth="1"/>
    <col min="1566" max="1566" width="7.59765625" style="5" customWidth="1"/>
    <col min="1567" max="1567" width="7.1328125" style="5" customWidth="1"/>
    <col min="1568" max="1568" width="7.59765625" style="5" customWidth="1"/>
    <col min="1569" max="1569" width="7.1328125" style="5" customWidth="1"/>
    <col min="1570" max="1570" width="7.3984375" style="5" customWidth="1"/>
    <col min="1571" max="1571" width="7.59765625" style="5" customWidth="1"/>
    <col min="1572" max="1572" width="7.86328125" style="5" customWidth="1"/>
    <col min="1573" max="1573" width="8" style="5" customWidth="1"/>
    <col min="1574" max="1574" width="9.265625" style="5" customWidth="1"/>
    <col min="1575" max="1575" width="9" style="5" customWidth="1"/>
    <col min="1576" max="1577" width="7.73046875" style="5" customWidth="1"/>
    <col min="1578" max="1578" width="7.59765625" style="5" customWidth="1"/>
    <col min="1579" max="1580" width="7.73046875" style="5" customWidth="1"/>
    <col min="1581" max="1581" width="7.59765625" style="5" customWidth="1"/>
    <col min="1582" max="1584" width="0" style="5" hidden="1" customWidth="1"/>
    <col min="1585" max="1766" width="9.1328125" style="5"/>
    <col min="1767" max="1767" width="4.86328125" style="5" customWidth="1"/>
    <col min="1768" max="1768" width="18.59765625" style="5" customWidth="1"/>
    <col min="1769" max="1776" width="7.73046875" style="5" customWidth="1"/>
    <col min="1777" max="1778" width="6.73046875" style="5" customWidth="1"/>
    <col min="1779" max="1779" width="9.73046875" style="5" customWidth="1"/>
    <col min="1780" max="1780" width="9.1328125" style="5" customWidth="1"/>
    <col min="1781" max="1781" width="10.3984375" style="5" customWidth="1"/>
    <col min="1782" max="1787" width="9.1328125" style="5" customWidth="1"/>
    <col min="1788" max="1788" width="13.3984375" style="5" customWidth="1"/>
    <col min="1789" max="1789" width="7.86328125" style="5" customWidth="1"/>
    <col min="1790" max="1790" width="9.59765625" style="5" customWidth="1"/>
    <col min="1791" max="1797" width="7.73046875" style="5" customWidth="1"/>
    <col min="1798" max="1799" width="6.73046875" style="5" customWidth="1"/>
    <col min="1800" max="1800" width="9.73046875" style="5" customWidth="1"/>
    <col min="1801" max="1801" width="9.1328125" style="5" customWidth="1"/>
    <col min="1802" max="1802" width="10.3984375" style="5" customWidth="1"/>
    <col min="1803" max="1808" width="9.1328125" style="5" customWidth="1"/>
    <col min="1809" max="1809" width="13.3984375" style="5" customWidth="1"/>
    <col min="1810" max="1810" width="7.86328125" style="5" customWidth="1"/>
    <col min="1811" max="1811" width="8.73046875" style="5" customWidth="1"/>
    <col min="1812" max="1815" width="7.73046875" style="5" customWidth="1"/>
    <col min="1816" max="1816" width="8.73046875" style="5" customWidth="1"/>
    <col min="1817" max="1821" width="7.73046875" style="5" customWidth="1"/>
    <col min="1822" max="1822" width="7.59765625" style="5" customWidth="1"/>
    <col min="1823" max="1823" width="7.1328125" style="5" customWidth="1"/>
    <col min="1824" max="1824" width="7.59765625" style="5" customWidth="1"/>
    <col min="1825" max="1825" width="7.1328125" style="5" customWidth="1"/>
    <col min="1826" max="1826" width="7.3984375" style="5" customWidth="1"/>
    <col min="1827" max="1827" width="7.59765625" style="5" customWidth="1"/>
    <col min="1828" max="1828" width="7.86328125" style="5" customWidth="1"/>
    <col min="1829" max="1829" width="8" style="5" customWidth="1"/>
    <col min="1830" max="1830" width="9.265625" style="5" customWidth="1"/>
    <col min="1831" max="1831" width="9" style="5" customWidth="1"/>
    <col min="1832" max="1833" width="7.73046875" style="5" customWidth="1"/>
    <col min="1834" max="1834" width="7.59765625" style="5" customWidth="1"/>
    <col min="1835" max="1836" width="7.73046875" style="5" customWidth="1"/>
    <col min="1837" max="1837" width="7.59765625" style="5" customWidth="1"/>
    <col min="1838" max="1840" width="0" style="5" hidden="1" customWidth="1"/>
    <col min="1841" max="2022" width="9.1328125" style="5"/>
    <col min="2023" max="2023" width="4.86328125" style="5" customWidth="1"/>
    <col min="2024" max="2024" width="18.59765625" style="5" customWidth="1"/>
    <col min="2025" max="2032" width="7.73046875" style="5" customWidth="1"/>
    <col min="2033" max="2034" width="6.73046875" style="5" customWidth="1"/>
    <col min="2035" max="2035" width="9.73046875" style="5" customWidth="1"/>
    <col min="2036" max="2036" width="9.1328125" style="5" customWidth="1"/>
    <col min="2037" max="2037" width="10.3984375" style="5" customWidth="1"/>
    <col min="2038" max="2043" width="9.1328125" style="5" customWidth="1"/>
    <col min="2044" max="2044" width="13.3984375" style="5" customWidth="1"/>
    <col min="2045" max="2045" width="7.86328125" style="5" customWidth="1"/>
    <col min="2046" max="2046" width="9.59765625" style="5" customWidth="1"/>
    <col min="2047" max="2053" width="7.73046875" style="5" customWidth="1"/>
    <col min="2054" max="2055" width="6.73046875" style="5" customWidth="1"/>
    <col min="2056" max="2056" width="9.73046875" style="5" customWidth="1"/>
    <col min="2057" max="2057" width="9.1328125" style="5" customWidth="1"/>
    <col min="2058" max="2058" width="10.3984375" style="5" customWidth="1"/>
    <col min="2059" max="2064" width="9.1328125" style="5" customWidth="1"/>
    <col min="2065" max="2065" width="13.3984375" style="5" customWidth="1"/>
    <col min="2066" max="2066" width="7.86328125" style="5" customWidth="1"/>
    <col min="2067" max="2067" width="8.73046875" style="5" customWidth="1"/>
    <col min="2068" max="2071" width="7.73046875" style="5" customWidth="1"/>
    <col min="2072" max="2072" width="8.73046875" style="5" customWidth="1"/>
    <col min="2073" max="2077" width="7.73046875" style="5" customWidth="1"/>
    <col min="2078" max="2078" width="7.59765625" style="5" customWidth="1"/>
    <col min="2079" max="2079" width="7.1328125" style="5" customWidth="1"/>
    <col min="2080" max="2080" width="7.59765625" style="5" customWidth="1"/>
    <col min="2081" max="2081" width="7.1328125" style="5" customWidth="1"/>
    <col min="2082" max="2082" width="7.3984375" style="5" customWidth="1"/>
    <col min="2083" max="2083" width="7.59765625" style="5" customWidth="1"/>
    <col min="2084" max="2084" width="7.86328125" style="5" customWidth="1"/>
    <col min="2085" max="2085" width="8" style="5" customWidth="1"/>
    <col min="2086" max="2086" width="9.265625" style="5" customWidth="1"/>
    <col min="2087" max="2087" width="9" style="5" customWidth="1"/>
    <col min="2088" max="2089" width="7.73046875" style="5" customWidth="1"/>
    <col min="2090" max="2090" width="7.59765625" style="5" customWidth="1"/>
    <col min="2091" max="2092" width="7.73046875" style="5" customWidth="1"/>
    <col min="2093" max="2093" width="7.59765625" style="5" customWidth="1"/>
    <col min="2094" max="2096" width="0" style="5" hidden="1" customWidth="1"/>
    <col min="2097" max="2278" width="9.1328125" style="5"/>
    <col min="2279" max="2279" width="4.86328125" style="5" customWidth="1"/>
    <col min="2280" max="2280" width="18.59765625" style="5" customWidth="1"/>
    <col min="2281" max="2288" width="7.73046875" style="5" customWidth="1"/>
    <col min="2289" max="2290" width="6.73046875" style="5" customWidth="1"/>
    <col min="2291" max="2291" width="9.73046875" style="5" customWidth="1"/>
    <col min="2292" max="2292" width="9.1328125" style="5" customWidth="1"/>
    <col min="2293" max="2293" width="10.3984375" style="5" customWidth="1"/>
    <col min="2294" max="2299" width="9.1328125" style="5" customWidth="1"/>
    <col min="2300" max="2300" width="13.3984375" style="5" customWidth="1"/>
    <col min="2301" max="2301" width="7.86328125" style="5" customWidth="1"/>
    <col min="2302" max="2302" width="9.59765625" style="5" customWidth="1"/>
    <col min="2303" max="2309" width="7.73046875" style="5" customWidth="1"/>
    <col min="2310" max="2311" width="6.73046875" style="5" customWidth="1"/>
    <col min="2312" max="2312" width="9.73046875" style="5" customWidth="1"/>
    <col min="2313" max="2313" width="9.1328125" style="5" customWidth="1"/>
    <col min="2314" max="2314" width="10.3984375" style="5" customWidth="1"/>
    <col min="2315" max="2320" width="9.1328125" style="5" customWidth="1"/>
    <col min="2321" max="2321" width="13.3984375" style="5" customWidth="1"/>
    <col min="2322" max="2322" width="7.86328125" style="5" customWidth="1"/>
    <col min="2323" max="2323" width="8.73046875" style="5" customWidth="1"/>
    <col min="2324" max="2327" width="7.73046875" style="5" customWidth="1"/>
    <col min="2328" max="2328" width="8.73046875" style="5" customWidth="1"/>
    <col min="2329" max="2333" width="7.73046875" style="5" customWidth="1"/>
    <col min="2334" max="2334" width="7.59765625" style="5" customWidth="1"/>
    <col min="2335" max="2335" width="7.1328125" style="5" customWidth="1"/>
    <col min="2336" max="2336" width="7.59765625" style="5" customWidth="1"/>
    <col min="2337" max="2337" width="7.1328125" style="5" customWidth="1"/>
    <col min="2338" max="2338" width="7.3984375" style="5" customWidth="1"/>
    <col min="2339" max="2339" width="7.59765625" style="5" customWidth="1"/>
    <col min="2340" max="2340" width="7.86328125" style="5" customWidth="1"/>
    <col min="2341" max="2341" width="8" style="5" customWidth="1"/>
    <col min="2342" max="2342" width="9.265625" style="5" customWidth="1"/>
    <col min="2343" max="2343" width="9" style="5" customWidth="1"/>
    <col min="2344" max="2345" width="7.73046875" style="5" customWidth="1"/>
    <col min="2346" max="2346" width="7.59765625" style="5" customWidth="1"/>
    <col min="2347" max="2348" width="7.73046875" style="5" customWidth="1"/>
    <col min="2349" max="2349" width="7.59765625" style="5" customWidth="1"/>
    <col min="2350" max="2352" width="0" style="5" hidden="1" customWidth="1"/>
    <col min="2353" max="2534" width="9.1328125" style="5"/>
    <col min="2535" max="2535" width="4.86328125" style="5" customWidth="1"/>
    <col min="2536" max="2536" width="18.59765625" style="5" customWidth="1"/>
    <col min="2537" max="2544" width="7.73046875" style="5" customWidth="1"/>
    <col min="2545" max="2546" width="6.73046875" style="5" customWidth="1"/>
    <col min="2547" max="2547" width="9.73046875" style="5" customWidth="1"/>
    <col min="2548" max="2548" width="9.1328125" style="5" customWidth="1"/>
    <col min="2549" max="2549" width="10.3984375" style="5" customWidth="1"/>
    <col min="2550" max="2555" width="9.1328125" style="5" customWidth="1"/>
    <col min="2556" max="2556" width="13.3984375" style="5" customWidth="1"/>
    <col min="2557" max="2557" width="7.86328125" style="5" customWidth="1"/>
    <col min="2558" max="2558" width="9.59765625" style="5" customWidth="1"/>
    <col min="2559" max="2565" width="7.73046875" style="5" customWidth="1"/>
    <col min="2566" max="2567" width="6.73046875" style="5" customWidth="1"/>
    <col min="2568" max="2568" width="9.73046875" style="5" customWidth="1"/>
    <col min="2569" max="2569" width="9.1328125" style="5" customWidth="1"/>
    <col min="2570" max="2570" width="10.3984375" style="5" customWidth="1"/>
    <col min="2571" max="2576" width="9.1328125" style="5" customWidth="1"/>
    <col min="2577" max="2577" width="13.3984375" style="5" customWidth="1"/>
    <col min="2578" max="2578" width="7.86328125" style="5" customWidth="1"/>
    <col min="2579" max="2579" width="8.73046875" style="5" customWidth="1"/>
    <col min="2580" max="2583" width="7.73046875" style="5" customWidth="1"/>
    <col min="2584" max="2584" width="8.73046875" style="5" customWidth="1"/>
    <col min="2585" max="2589" width="7.73046875" style="5" customWidth="1"/>
    <col min="2590" max="2590" width="7.59765625" style="5" customWidth="1"/>
    <col min="2591" max="2591" width="7.1328125" style="5" customWidth="1"/>
    <col min="2592" max="2592" width="7.59765625" style="5" customWidth="1"/>
    <col min="2593" max="2593" width="7.1328125" style="5" customWidth="1"/>
    <col min="2594" max="2594" width="7.3984375" style="5" customWidth="1"/>
    <col min="2595" max="2595" width="7.59765625" style="5" customWidth="1"/>
    <col min="2596" max="2596" width="7.86328125" style="5" customWidth="1"/>
    <col min="2597" max="2597" width="8" style="5" customWidth="1"/>
    <col min="2598" max="2598" width="9.265625" style="5" customWidth="1"/>
    <col min="2599" max="2599" width="9" style="5" customWidth="1"/>
    <col min="2600" max="2601" width="7.73046875" style="5" customWidth="1"/>
    <col min="2602" max="2602" width="7.59765625" style="5" customWidth="1"/>
    <col min="2603" max="2604" width="7.73046875" style="5" customWidth="1"/>
    <col min="2605" max="2605" width="7.59765625" style="5" customWidth="1"/>
    <col min="2606" max="2608" width="0" style="5" hidden="1" customWidth="1"/>
    <col min="2609" max="2790" width="9.1328125" style="5"/>
    <col min="2791" max="2791" width="4.86328125" style="5" customWidth="1"/>
    <col min="2792" max="2792" width="18.59765625" style="5" customWidth="1"/>
    <col min="2793" max="2800" width="7.73046875" style="5" customWidth="1"/>
    <col min="2801" max="2802" width="6.73046875" style="5" customWidth="1"/>
    <col min="2803" max="2803" width="9.73046875" style="5" customWidth="1"/>
    <col min="2804" max="2804" width="9.1328125" style="5" customWidth="1"/>
    <col min="2805" max="2805" width="10.3984375" style="5" customWidth="1"/>
    <col min="2806" max="2811" width="9.1328125" style="5" customWidth="1"/>
    <col min="2812" max="2812" width="13.3984375" style="5" customWidth="1"/>
    <col min="2813" max="2813" width="7.86328125" style="5" customWidth="1"/>
    <col min="2814" max="2814" width="9.59765625" style="5" customWidth="1"/>
    <col min="2815" max="2821" width="7.73046875" style="5" customWidth="1"/>
    <col min="2822" max="2823" width="6.73046875" style="5" customWidth="1"/>
    <col min="2824" max="2824" width="9.73046875" style="5" customWidth="1"/>
    <col min="2825" max="2825" width="9.1328125" style="5" customWidth="1"/>
    <col min="2826" max="2826" width="10.3984375" style="5" customWidth="1"/>
    <col min="2827" max="2832" width="9.1328125" style="5" customWidth="1"/>
    <col min="2833" max="2833" width="13.3984375" style="5" customWidth="1"/>
    <col min="2834" max="2834" width="7.86328125" style="5" customWidth="1"/>
    <col min="2835" max="2835" width="8.73046875" style="5" customWidth="1"/>
    <col min="2836" max="2839" width="7.73046875" style="5" customWidth="1"/>
    <col min="2840" max="2840" width="8.73046875" style="5" customWidth="1"/>
    <col min="2841" max="2845" width="7.73046875" style="5" customWidth="1"/>
    <col min="2846" max="2846" width="7.59765625" style="5" customWidth="1"/>
    <col min="2847" max="2847" width="7.1328125" style="5" customWidth="1"/>
    <col min="2848" max="2848" width="7.59765625" style="5" customWidth="1"/>
    <col min="2849" max="2849" width="7.1328125" style="5" customWidth="1"/>
    <col min="2850" max="2850" width="7.3984375" style="5" customWidth="1"/>
    <col min="2851" max="2851" width="7.59765625" style="5" customWidth="1"/>
    <col min="2852" max="2852" width="7.86328125" style="5" customWidth="1"/>
    <col min="2853" max="2853" width="8" style="5" customWidth="1"/>
    <col min="2854" max="2854" width="9.265625" style="5" customWidth="1"/>
    <col min="2855" max="2855" width="9" style="5" customWidth="1"/>
    <col min="2856" max="2857" width="7.73046875" style="5" customWidth="1"/>
    <col min="2858" max="2858" width="7.59765625" style="5" customWidth="1"/>
    <col min="2859" max="2860" width="7.73046875" style="5" customWidth="1"/>
    <col min="2861" max="2861" width="7.59765625" style="5" customWidth="1"/>
    <col min="2862" max="2864" width="0" style="5" hidden="1" customWidth="1"/>
    <col min="2865" max="3046" width="9.1328125" style="5"/>
    <col min="3047" max="3047" width="4.86328125" style="5" customWidth="1"/>
    <col min="3048" max="3048" width="18.59765625" style="5" customWidth="1"/>
    <col min="3049" max="3056" width="7.73046875" style="5" customWidth="1"/>
    <col min="3057" max="3058" width="6.73046875" style="5" customWidth="1"/>
    <col min="3059" max="3059" width="9.73046875" style="5" customWidth="1"/>
    <col min="3060" max="3060" width="9.1328125" style="5" customWidth="1"/>
    <col min="3061" max="3061" width="10.3984375" style="5" customWidth="1"/>
    <col min="3062" max="3067" width="9.1328125" style="5" customWidth="1"/>
    <col min="3068" max="3068" width="13.3984375" style="5" customWidth="1"/>
    <col min="3069" max="3069" width="7.86328125" style="5" customWidth="1"/>
    <col min="3070" max="3070" width="9.59765625" style="5" customWidth="1"/>
    <col min="3071" max="3077" width="7.73046875" style="5" customWidth="1"/>
    <col min="3078" max="3079" width="6.73046875" style="5" customWidth="1"/>
    <col min="3080" max="3080" width="9.73046875" style="5" customWidth="1"/>
    <col min="3081" max="3081" width="9.1328125" style="5" customWidth="1"/>
    <col min="3082" max="3082" width="10.3984375" style="5" customWidth="1"/>
    <col min="3083" max="3088" width="9.1328125" style="5" customWidth="1"/>
    <col min="3089" max="3089" width="13.3984375" style="5" customWidth="1"/>
    <col min="3090" max="3090" width="7.86328125" style="5" customWidth="1"/>
    <col min="3091" max="3091" width="8.73046875" style="5" customWidth="1"/>
    <col min="3092" max="3095" width="7.73046875" style="5" customWidth="1"/>
    <col min="3096" max="3096" width="8.73046875" style="5" customWidth="1"/>
    <col min="3097" max="3101" width="7.73046875" style="5" customWidth="1"/>
    <col min="3102" max="3102" width="7.59765625" style="5" customWidth="1"/>
    <col min="3103" max="3103" width="7.1328125" style="5" customWidth="1"/>
    <col min="3104" max="3104" width="7.59765625" style="5" customWidth="1"/>
    <col min="3105" max="3105" width="7.1328125" style="5" customWidth="1"/>
    <col min="3106" max="3106" width="7.3984375" style="5" customWidth="1"/>
    <col min="3107" max="3107" width="7.59765625" style="5" customWidth="1"/>
    <col min="3108" max="3108" width="7.86328125" style="5" customWidth="1"/>
    <col min="3109" max="3109" width="8" style="5" customWidth="1"/>
    <col min="3110" max="3110" width="9.265625" style="5" customWidth="1"/>
    <col min="3111" max="3111" width="9" style="5" customWidth="1"/>
    <col min="3112" max="3113" width="7.73046875" style="5" customWidth="1"/>
    <col min="3114" max="3114" width="7.59765625" style="5" customWidth="1"/>
    <col min="3115" max="3116" width="7.73046875" style="5" customWidth="1"/>
    <col min="3117" max="3117" width="7.59765625" style="5" customWidth="1"/>
    <col min="3118" max="3120" width="0" style="5" hidden="1" customWidth="1"/>
    <col min="3121" max="3302" width="9.1328125" style="5"/>
    <col min="3303" max="3303" width="4.86328125" style="5" customWidth="1"/>
    <col min="3304" max="3304" width="18.59765625" style="5" customWidth="1"/>
    <col min="3305" max="3312" width="7.73046875" style="5" customWidth="1"/>
    <col min="3313" max="3314" width="6.73046875" style="5" customWidth="1"/>
    <col min="3315" max="3315" width="9.73046875" style="5" customWidth="1"/>
    <col min="3316" max="3316" width="9.1328125" style="5" customWidth="1"/>
    <col min="3317" max="3317" width="10.3984375" style="5" customWidth="1"/>
    <col min="3318" max="3323" width="9.1328125" style="5" customWidth="1"/>
    <col min="3324" max="3324" width="13.3984375" style="5" customWidth="1"/>
    <col min="3325" max="3325" width="7.86328125" style="5" customWidth="1"/>
    <col min="3326" max="3326" width="9.59765625" style="5" customWidth="1"/>
    <col min="3327" max="3333" width="7.73046875" style="5" customWidth="1"/>
    <col min="3334" max="3335" width="6.73046875" style="5" customWidth="1"/>
    <col min="3336" max="3336" width="9.73046875" style="5" customWidth="1"/>
    <col min="3337" max="3337" width="9.1328125" style="5" customWidth="1"/>
    <col min="3338" max="3338" width="10.3984375" style="5" customWidth="1"/>
    <col min="3339" max="3344" width="9.1328125" style="5" customWidth="1"/>
    <col min="3345" max="3345" width="13.3984375" style="5" customWidth="1"/>
    <col min="3346" max="3346" width="7.86328125" style="5" customWidth="1"/>
    <col min="3347" max="3347" width="8.73046875" style="5" customWidth="1"/>
    <col min="3348" max="3351" width="7.73046875" style="5" customWidth="1"/>
    <col min="3352" max="3352" width="8.73046875" style="5" customWidth="1"/>
    <col min="3353" max="3357" width="7.73046875" style="5" customWidth="1"/>
    <col min="3358" max="3358" width="7.59765625" style="5" customWidth="1"/>
    <col min="3359" max="3359" width="7.1328125" style="5" customWidth="1"/>
    <col min="3360" max="3360" width="7.59765625" style="5" customWidth="1"/>
    <col min="3361" max="3361" width="7.1328125" style="5" customWidth="1"/>
    <col min="3362" max="3362" width="7.3984375" style="5" customWidth="1"/>
    <col min="3363" max="3363" width="7.59765625" style="5" customWidth="1"/>
    <col min="3364" max="3364" width="7.86328125" style="5" customWidth="1"/>
    <col min="3365" max="3365" width="8" style="5" customWidth="1"/>
    <col min="3366" max="3366" width="9.265625" style="5" customWidth="1"/>
    <col min="3367" max="3367" width="9" style="5" customWidth="1"/>
    <col min="3368" max="3369" width="7.73046875" style="5" customWidth="1"/>
    <col min="3370" max="3370" width="7.59765625" style="5" customWidth="1"/>
    <col min="3371" max="3372" width="7.73046875" style="5" customWidth="1"/>
    <col min="3373" max="3373" width="7.59765625" style="5" customWidth="1"/>
    <col min="3374" max="3376" width="0" style="5" hidden="1" customWidth="1"/>
    <col min="3377" max="3558" width="9.1328125" style="5"/>
    <col min="3559" max="3559" width="4.86328125" style="5" customWidth="1"/>
    <col min="3560" max="3560" width="18.59765625" style="5" customWidth="1"/>
    <col min="3561" max="3568" width="7.73046875" style="5" customWidth="1"/>
    <col min="3569" max="3570" width="6.73046875" style="5" customWidth="1"/>
    <col min="3571" max="3571" width="9.73046875" style="5" customWidth="1"/>
    <col min="3572" max="3572" width="9.1328125" style="5" customWidth="1"/>
    <col min="3573" max="3573" width="10.3984375" style="5" customWidth="1"/>
    <col min="3574" max="3579" width="9.1328125" style="5" customWidth="1"/>
    <col min="3580" max="3580" width="13.3984375" style="5" customWidth="1"/>
    <col min="3581" max="3581" width="7.86328125" style="5" customWidth="1"/>
    <col min="3582" max="3582" width="9.59765625" style="5" customWidth="1"/>
    <col min="3583" max="3589" width="7.73046875" style="5" customWidth="1"/>
    <col min="3590" max="3591" width="6.73046875" style="5" customWidth="1"/>
    <col min="3592" max="3592" width="9.73046875" style="5" customWidth="1"/>
    <col min="3593" max="3593" width="9.1328125" style="5" customWidth="1"/>
    <col min="3594" max="3594" width="10.3984375" style="5" customWidth="1"/>
    <col min="3595" max="3600" width="9.1328125" style="5" customWidth="1"/>
    <col min="3601" max="3601" width="13.3984375" style="5" customWidth="1"/>
    <col min="3602" max="3602" width="7.86328125" style="5" customWidth="1"/>
    <col min="3603" max="3603" width="8.73046875" style="5" customWidth="1"/>
    <col min="3604" max="3607" width="7.73046875" style="5" customWidth="1"/>
    <col min="3608" max="3608" width="8.73046875" style="5" customWidth="1"/>
    <col min="3609" max="3613" width="7.73046875" style="5" customWidth="1"/>
    <col min="3614" max="3614" width="7.59765625" style="5" customWidth="1"/>
    <col min="3615" max="3615" width="7.1328125" style="5" customWidth="1"/>
    <col min="3616" max="3616" width="7.59765625" style="5" customWidth="1"/>
    <col min="3617" max="3617" width="7.1328125" style="5" customWidth="1"/>
    <col min="3618" max="3618" width="7.3984375" style="5" customWidth="1"/>
    <col min="3619" max="3619" width="7.59765625" style="5" customWidth="1"/>
    <col min="3620" max="3620" width="7.86328125" style="5" customWidth="1"/>
    <col min="3621" max="3621" width="8" style="5" customWidth="1"/>
    <col min="3622" max="3622" width="9.265625" style="5" customWidth="1"/>
    <col min="3623" max="3623" width="9" style="5" customWidth="1"/>
    <col min="3624" max="3625" width="7.73046875" style="5" customWidth="1"/>
    <col min="3626" max="3626" width="7.59765625" style="5" customWidth="1"/>
    <col min="3627" max="3628" width="7.73046875" style="5" customWidth="1"/>
    <col min="3629" max="3629" width="7.59765625" style="5" customWidth="1"/>
    <col min="3630" max="3632" width="0" style="5" hidden="1" customWidth="1"/>
    <col min="3633" max="3814" width="9.1328125" style="5"/>
    <col min="3815" max="3815" width="4.86328125" style="5" customWidth="1"/>
    <col min="3816" max="3816" width="18.59765625" style="5" customWidth="1"/>
    <col min="3817" max="3824" width="7.73046875" style="5" customWidth="1"/>
    <col min="3825" max="3826" width="6.73046875" style="5" customWidth="1"/>
    <col min="3827" max="3827" width="9.73046875" style="5" customWidth="1"/>
    <col min="3828" max="3828" width="9.1328125" style="5" customWidth="1"/>
    <col min="3829" max="3829" width="10.3984375" style="5" customWidth="1"/>
    <col min="3830" max="3835" width="9.1328125" style="5" customWidth="1"/>
    <col min="3836" max="3836" width="13.3984375" style="5" customWidth="1"/>
    <col min="3837" max="3837" width="7.86328125" style="5" customWidth="1"/>
    <col min="3838" max="3838" width="9.59765625" style="5" customWidth="1"/>
    <col min="3839" max="3845" width="7.73046875" style="5" customWidth="1"/>
    <col min="3846" max="3847" width="6.73046875" style="5" customWidth="1"/>
    <col min="3848" max="3848" width="9.73046875" style="5" customWidth="1"/>
    <col min="3849" max="3849" width="9.1328125" style="5" customWidth="1"/>
    <col min="3850" max="3850" width="10.3984375" style="5" customWidth="1"/>
    <col min="3851" max="3856" width="9.1328125" style="5" customWidth="1"/>
    <col min="3857" max="3857" width="13.3984375" style="5" customWidth="1"/>
    <col min="3858" max="3858" width="7.86328125" style="5" customWidth="1"/>
    <col min="3859" max="3859" width="8.73046875" style="5" customWidth="1"/>
    <col min="3860" max="3863" width="7.73046875" style="5" customWidth="1"/>
    <col min="3864" max="3864" width="8.73046875" style="5" customWidth="1"/>
    <col min="3865" max="3869" width="7.73046875" style="5" customWidth="1"/>
    <col min="3870" max="3870" width="7.59765625" style="5" customWidth="1"/>
    <col min="3871" max="3871" width="7.1328125" style="5" customWidth="1"/>
    <col min="3872" max="3872" width="7.59765625" style="5" customWidth="1"/>
    <col min="3873" max="3873" width="7.1328125" style="5" customWidth="1"/>
    <col min="3874" max="3874" width="7.3984375" style="5" customWidth="1"/>
    <col min="3875" max="3875" width="7.59765625" style="5" customWidth="1"/>
    <col min="3876" max="3876" width="7.86328125" style="5" customWidth="1"/>
    <col min="3877" max="3877" width="8" style="5" customWidth="1"/>
    <col min="3878" max="3878" width="9.265625" style="5" customWidth="1"/>
    <col min="3879" max="3879" width="9" style="5" customWidth="1"/>
    <col min="3880" max="3881" width="7.73046875" style="5" customWidth="1"/>
    <col min="3882" max="3882" width="7.59765625" style="5" customWidth="1"/>
    <col min="3883" max="3884" width="7.73046875" style="5" customWidth="1"/>
    <col min="3885" max="3885" width="7.59765625" style="5" customWidth="1"/>
    <col min="3886" max="3888" width="0" style="5" hidden="1" customWidth="1"/>
    <col min="3889" max="4070" width="9.1328125" style="5"/>
    <col min="4071" max="4071" width="4.86328125" style="5" customWidth="1"/>
    <col min="4072" max="4072" width="18.59765625" style="5" customWidth="1"/>
    <col min="4073" max="4080" width="7.73046875" style="5" customWidth="1"/>
    <col min="4081" max="4082" width="6.73046875" style="5" customWidth="1"/>
    <col min="4083" max="4083" width="9.73046875" style="5" customWidth="1"/>
    <col min="4084" max="4084" width="9.1328125" style="5" customWidth="1"/>
    <col min="4085" max="4085" width="10.3984375" style="5" customWidth="1"/>
    <col min="4086" max="4091" width="9.1328125" style="5" customWidth="1"/>
    <col min="4092" max="4092" width="13.3984375" style="5" customWidth="1"/>
    <col min="4093" max="4093" width="7.86328125" style="5" customWidth="1"/>
    <col min="4094" max="4094" width="9.59765625" style="5" customWidth="1"/>
    <col min="4095" max="4101" width="7.73046875" style="5" customWidth="1"/>
    <col min="4102" max="4103" width="6.73046875" style="5" customWidth="1"/>
    <col min="4104" max="4104" width="9.73046875" style="5" customWidth="1"/>
    <col min="4105" max="4105" width="9.1328125" style="5" customWidth="1"/>
    <col min="4106" max="4106" width="10.3984375" style="5" customWidth="1"/>
    <col min="4107" max="4112" width="9.1328125" style="5" customWidth="1"/>
    <col min="4113" max="4113" width="13.3984375" style="5" customWidth="1"/>
    <col min="4114" max="4114" width="7.86328125" style="5" customWidth="1"/>
    <col min="4115" max="4115" width="8.73046875" style="5" customWidth="1"/>
    <col min="4116" max="4119" width="7.73046875" style="5" customWidth="1"/>
    <col min="4120" max="4120" width="8.73046875" style="5" customWidth="1"/>
    <col min="4121" max="4125" width="7.73046875" style="5" customWidth="1"/>
    <col min="4126" max="4126" width="7.59765625" style="5" customWidth="1"/>
    <col min="4127" max="4127" width="7.1328125" style="5" customWidth="1"/>
    <col min="4128" max="4128" width="7.59765625" style="5" customWidth="1"/>
    <col min="4129" max="4129" width="7.1328125" style="5" customWidth="1"/>
    <col min="4130" max="4130" width="7.3984375" style="5" customWidth="1"/>
    <col min="4131" max="4131" width="7.59765625" style="5" customWidth="1"/>
    <col min="4132" max="4132" width="7.86328125" style="5" customWidth="1"/>
    <col min="4133" max="4133" width="8" style="5" customWidth="1"/>
    <col min="4134" max="4134" width="9.265625" style="5" customWidth="1"/>
    <col min="4135" max="4135" width="9" style="5" customWidth="1"/>
    <col min="4136" max="4137" width="7.73046875" style="5" customWidth="1"/>
    <col min="4138" max="4138" width="7.59765625" style="5" customWidth="1"/>
    <col min="4139" max="4140" width="7.73046875" style="5" customWidth="1"/>
    <col min="4141" max="4141" width="7.59765625" style="5" customWidth="1"/>
    <col min="4142" max="4144" width="0" style="5" hidden="1" customWidth="1"/>
    <col min="4145" max="4326" width="9.1328125" style="5"/>
    <col min="4327" max="4327" width="4.86328125" style="5" customWidth="1"/>
    <col min="4328" max="4328" width="18.59765625" style="5" customWidth="1"/>
    <col min="4329" max="4336" width="7.73046875" style="5" customWidth="1"/>
    <col min="4337" max="4338" width="6.73046875" style="5" customWidth="1"/>
    <col min="4339" max="4339" width="9.73046875" style="5" customWidth="1"/>
    <col min="4340" max="4340" width="9.1328125" style="5" customWidth="1"/>
    <col min="4341" max="4341" width="10.3984375" style="5" customWidth="1"/>
    <col min="4342" max="4347" width="9.1328125" style="5" customWidth="1"/>
    <col min="4348" max="4348" width="13.3984375" style="5" customWidth="1"/>
    <col min="4349" max="4349" width="7.86328125" style="5" customWidth="1"/>
    <col min="4350" max="4350" width="9.59765625" style="5" customWidth="1"/>
    <col min="4351" max="4357" width="7.73046875" style="5" customWidth="1"/>
    <col min="4358" max="4359" width="6.73046875" style="5" customWidth="1"/>
    <col min="4360" max="4360" width="9.73046875" style="5" customWidth="1"/>
    <col min="4361" max="4361" width="9.1328125" style="5" customWidth="1"/>
    <col min="4362" max="4362" width="10.3984375" style="5" customWidth="1"/>
    <col min="4363" max="4368" width="9.1328125" style="5" customWidth="1"/>
    <col min="4369" max="4369" width="13.3984375" style="5" customWidth="1"/>
    <col min="4370" max="4370" width="7.86328125" style="5" customWidth="1"/>
    <col min="4371" max="4371" width="8.73046875" style="5" customWidth="1"/>
    <col min="4372" max="4375" width="7.73046875" style="5" customWidth="1"/>
    <col min="4376" max="4376" width="8.73046875" style="5" customWidth="1"/>
    <col min="4377" max="4381" width="7.73046875" style="5" customWidth="1"/>
    <col min="4382" max="4382" width="7.59765625" style="5" customWidth="1"/>
    <col min="4383" max="4383" width="7.1328125" style="5" customWidth="1"/>
    <col min="4384" max="4384" width="7.59765625" style="5" customWidth="1"/>
    <col min="4385" max="4385" width="7.1328125" style="5" customWidth="1"/>
    <col min="4386" max="4386" width="7.3984375" style="5" customWidth="1"/>
    <col min="4387" max="4387" width="7.59765625" style="5" customWidth="1"/>
    <col min="4388" max="4388" width="7.86328125" style="5" customWidth="1"/>
    <col min="4389" max="4389" width="8" style="5" customWidth="1"/>
    <col min="4390" max="4390" width="9.265625" style="5" customWidth="1"/>
    <col min="4391" max="4391" width="9" style="5" customWidth="1"/>
    <col min="4392" max="4393" width="7.73046875" style="5" customWidth="1"/>
    <col min="4394" max="4394" width="7.59765625" style="5" customWidth="1"/>
    <col min="4395" max="4396" width="7.73046875" style="5" customWidth="1"/>
    <col min="4397" max="4397" width="7.59765625" style="5" customWidth="1"/>
    <col min="4398" max="4400" width="0" style="5" hidden="1" customWidth="1"/>
    <col min="4401" max="4582" width="9.1328125" style="5"/>
    <col min="4583" max="4583" width="4.86328125" style="5" customWidth="1"/>
    <col min="4584" max="4584" width="18.59765625" style="5" customWidth="1"/>
    <col min="4585" max="4592" width="7.73046875" style="5" customWidth="1"/>
    <col min="4593" max="4594" width="6.73046875" style="5" customWidth="1"/>
    <col min="4595" max="4595" width="9.73046875" style="5" customWidth="1"/>
    <col min="4596" max="4596" width="9.1328125" style="5" customWidth="1"/>
    <col min="4597" max="4597" width="10.3984375" style="5" customWidth="1"/>
    <col min="4598" max="4603" width="9.1328125" style="5" customWidth="1"/>
    <col min="4604" max="4604" width="13.3984375" style="5" customWidth="1"/>
    <col min="4605" max="4605" width="7.86328125" style="5" customWidth="1"/>
    <col min="4606" max="4606" width="9.59765625" style="5" customWidth="1"/>
    <col min="4607" max="4613" width="7.73046875" style="5" customWidth="1"/>
    <col min="4614" max="4615" width="6.73046875" style="5" customWidth="1"/>
    <col min="4616" max="4616" width="9.73046875" style="5" customWidth="1"/>
    <col min="4617" max="4617" width="9.1328125" style="5" customWidth="1"/>
    <col min="4618" max="4618" width="10.3984375" style="5" customWidth="1"/>
    <col min="4619" max="4624" width="9.1328125" style="5" customWidth="1"/>
    <col min="4625" max="4625" width="13.3984375" style="5" customWidth="1"/>
    <col min="4626" max="4626" width="7.86328125" style="5" customWidth="1"/>
    <col min="4627" max="4627" width="8.73046875" style="5" customWidth="1"/>
    <col min="4628" max="4631" width="7.73046875" style="5" customWidth="1"/>
    <col min="4632" max="4632" width="8.73046875" style="5" customWidth="1"/>
    <col min="4633" max="4637" width="7.73046875" style="5" customWidth="1"/>
    <col min="4638" max="4638" width="7.59765625" style="5" customWidth="1"/>
    <col min="4639" max="4639" width="7.1328125" style="5" customWidth="1"/>
    <col min="4640" max="4640" width="7.59765625" style="5" customWidth="1"/>
    <col min="4641" max="4641" width="7.1328125" style="5" customWidth="1"/>
    <col min="4642" max="4642" width="7.3984375" style="5" customWidth="1"/>
    <col min="4643" max="4643" width="7.59765625" style="5" customWidth="1"/>
    <col min="4644" max="4644" width="7.86328125" style="5" customWidth="1"/>
    <col min="4645" max="4645" width="8" style="5" customWidth="1"/>
    <col min="4646" max="4646" width="9.265625" style="5" customWidth="1"/>
    <col min="4647" max="4647" width="9" style="5" customWidth="1"/>
    <col min="4648" max="4649" width="7.73046875" style="5" customWidth="1"/>
    <col min="4650" max="4650" width="7.59765625" style="5" customWidth="1"/>
    <col min="4651" max="4652" width="7.73046875" style="5" customWidth="1"/>
    <col min="4653" max="4653" width="7.59765625" style="5" customWidth="1"/>
    <col min="4654" max="4656" width="0" style="5" hidden="1" customWidth="1"/>
    <col min="4657" max="4838" width="9.1328125" style="5"/>
    <col min="4839" max="4839" width="4.86328125" style="5" customWidth="1"/>
    <col min="4840" max="4840" width="18.59765625" style="5" customWidth="1"/>
    <col min="4841" max="4848" width="7.73046875" style="5" customWidth="1"/>
    <col min="4849" max="4850" width="6.73046875" style="5" customWidth="1"/>
    <col min="4851" max="4851" width="9.73046875" style="5" customWidth="1"/>
    <col min="4852" max="4852" width="9.1328125" style="5" customWidth="1"/>
    <col min="4853" max="4853" width="10.3984375" style="5" customWidth="1"/>
    <col min="4854" max="4859" width="9.1328125" style="5" customWidth="1"/>
    <col min="4860" max="4860" width="13.3984375" style="5" customWidth="1"/>
    <col min="4861" max="4861" width="7.86328125" style="5" customWidth="1"/>
    <col min="4862" max="4862" width="9.59765625" style="5" customWidth="1"/>
    <col min="4863" max="4869" width="7.73046875" style="5" customWidth="1"/>
    <col min="4870" max="4871" width="6.73046875" style="5" customWidth="1"/>
    <col min="4872" max="4872" width="9.73046875" style="5" customWidth="1"/>
    <col min="4873" max="4873" width="9.1328125" style="5" customWidth="1"/>
    <col min="4874" max="4874" width="10.3984375" style="5" customWidth="1"/>
    <col min="4875" max="4880" width="9.1328125" style="5" customWidth="1"/>
    <col min="4881" max="4881" width="13.3984375" style="5" customWidth="1"/>
    <col min="4882" max="4882" width="7.86328125" style="5" customWidth="1"/>
    <col min="4883" max="4883" width="8.73046875" style="5" customWidth="1"/>
    <col min="4884" max="4887" width="7.73046875" style="5" customWidth="1"/>
    <col min="4888" max="4888" width="8.73046875" style="5" customWidth="1"/>
    <col min="4889" max="4893" width="7.73046875" style="5" customWidth="1"/>
    <col min="4894" max="4894" width="7.59765625" style="5" customWidth="1"/>
    <col min="4895" max="4895" width="7.1328125" style="5" customWidth="1"/>
    <col min="4896" max="4896" width="7.59765625" style="5" customWidth="1"/>
    <col min="4897" max="4897" width="7.1328125" style="5" customWidth="1"/>
    <col min="4898" max="4898" width="7.3984375" style="5" customWidth="1"/>
    <col min="4899" max="4899" width="7.59765625" style="5" customWidth="1"/>
    <col min="4900" max="4900" width="7.86328125" style="5" customWidth="1"/>
    <col min="4901" max="4901" width="8" style="5" customWidth="1"/>
    <col min="4902" max="4902" width="9.265625" style="5" customWidth="1"/>
    <col min="4903" max="4903" width="9" style="5" customWidth="1"/>
    <col min="4904" max="4905" width="7.73046875" style="5" customWidth="1"/>
    <col min="4906" max="4906" width="7.59765625" style="5" customWidth="1"/>
    <col min="4907" max="4908" width="7.73046875" style="5" customWidth="1"/>
    <col min="4909" max="4909" width="7.59765625" style="5" customWidth="1"/>
    <col min="4910" max="4912" width="0" style="5" hidden="1" customWidth="1"/>
    <col min="4913" max="5094" width="9.1328125" style="5"/>
    <col min="5095" max="5095" width="4.86328125" style="5" customWidth="1"/>
    <col min="5096" max="5096" width="18.59765625" style="5" customWidth="1"/>
    <col min="5097" max="5104" width="7.73046875" style="5" customWidth="1"/>
    <col min="5105" max="5106" width="6.73046875" style="5" customWidth="1"/>
    <col min="5107" max="5107" width="9.73046875" style="5" customWidth="1"/>
    <col min="5108" max="5108" width="9.1328125" style="5" customWidth="1"/>
    <col min="5109" max="5109" width="10.3984375" style="5" customWidth="1"/>
    <col min="5110" max="5115" width="9.1328125" style="5" customWidth="1"/>
    <col min="5116" max="5116" width="13.3984375" style="5" customWidth="1"/>
    <col min="5117" max="5117" width="7.86328125" style="5" customWidth="1"/>
    <col min="5118" max="5118" width="9.59765625" style="5" customWidth="1"/>
    <col min="5119" max="5125" width="7.73046875" style="5" customWidth="1"/>
    <col min="5126" max="5127" width="6.73046875" style="5" customWidth="1"/>
    <col min="5128" max="5128" width="9.73046875" style="5" customWidth="1"/>
    <col min="5129" max="5129" width="9.1328125" style="5" customWidth="1"/>
    <col min="5130" max="5130" width="10.3984375" style="5" customWidth="1"/>
    <col min="5131" max="5136" width="9.1328125" style="5" customWidth="1"/>
    <col min="5137" max="5137" width="13.3984375" style="5" customWidth="1"/>
    <col min="5138" max="5138" width="7.86328125" style="5" customWidth="1"/>
    <col min="5139" max="5139" width="8.73046875" style="5" customWidth="1"/>
    <col min="5140" max="5143" width="7.73046875" style="5" customWidth="1"/>
    <col min="5144" max="5144" width="8.73046875" style="5" customWidth="1"/>
    <col min="5145" max="5149" width="7.73046875" style="5" customWidth="1"/>
    <col min="5150" max="5150" width="7.59765625" style="5" customWidth="1"/>
    <col min="5151" max="5151" width="7.1328125" style="5" customWidth="1"/>
    <col min="5152" max="5152" width="7.59765625" style="5" customWidth="1"/>
    <col min="5153" max="5153" width="7.1328125" style="5" customWidth="1"/>
    <col min="5154" max="5154" width="7.3984375" style="5" customWidth="1"/>
    <col min="5155" max="5155" width="7.59765625" style="5" customWidth="1"/>
    <col min="5156" max="5156" width="7.86328125" style="5" customWidth="1"/>
    <col min="5157" max="5157" width="8" style="5" customWidth="1"/>
    <col min="5158" max="5158" width="9.265625" style="5" customWidth="1"/>
    <col min="5159" max="5159" width="9" style="5" customWidth="1"/>
    <col min="5160" max="5161" width="7.73046875" style="5" customWidth="1"/>
    <col min="5162" max="5162" width="7.59765625" style="5" customWidth="1"/>
    <col min="5163" max="5164" width="7.73046875" style="5" customWidth="1"/>
    <col min="5165" max="5165" width="7.59765625" style="5" customWidth="1"/>
    <col min="5166" max="5168" width="0" style="5" hidden="1" customWidth="1"/>
    <col min="5169" max="5350" width="9.1328125" style="5"/>
    <col min="5351" max="5351" width="4.86328125" style="5" customWidth="1"/>
    <col min="5352" max="5352" width="18.59765625" style="5" customWidth="1"/>
    <col min="5353" max="5360" width="7.73046875" style="5" customWidth="1"/>
    <col min="5361" max="5362" width="6.73046875" style="5" customWidth="1"/>
    <col min="5363" max="5363" width="9.73046875" style="5" customWidth="1"/>
    <col min="5364" max="5364" width="9.1328125" style="5" customWidth="1"/>
    <col min="5365" max="5365" width="10.3984375" style="5" customWidth="1"/>
    <col min="5366" max="5371" width="9.1328125" style="5" customWidth="1"/>
    <col min="5372" max="5372" width="13.3984375" style="5" customWidth="1"/>
    <col min="5373" max="5373" width="7.86328125" style="5" customWidth="1"/>
    <col min="5374" max="5374" width="9.59765625" style="5" customWidth="1"/>
    <col min="5375" max="5381" width="7.73046875" style="5" customWidth="1"/>
    <col min="5382" max="5383" width="6.73046875" style="5" customWidth="1"/>
    <col min="5384" max="5384" width="9.73046875" style="5" customWidth="1"/>
    <col min="5385" max="5385" width="9.1328125" style="5" customWidth="1"/>
    <col min="5386" max="5386" width="10.3984375" style="5" customWidth="1"/>
    <col min="5387" max="5392" width="9.1328125" style="5" customWidth="1"/>
    <col min="5393" max="5393" width="13.3984375" style="5" customWidth="1"/>
    <col min="5394" max="5394" width="7.86328125" style="5" customWidth="1"/>
    <col min="5395" max="5395" width="8.73046875" style="5" customWidth="1"/>
    <col min="5396" max="5399" width="7.73046875" style="5" customWidth="1"/>
    <col min="5400" max="5400" width="8.73046875" style="5" customWidth="1"/>
    <col min="5401" max="5405" width="7.73046875" style="5" customWidth="1"/>
    <col min="5406" max="5406" width="7.59765625" style="5" customWidth="1"/>
    <col min="5407" max="5407" width="7.1328125" style="5" customWidth="1"/>
    <col min="5408" max="5408" width="7.59765625" style="5" customWidth="1"/>
    <col min="5409" max="5409" width="7.1328125" style="5" customWidth="1"/>
    <col min="5410" max="5410" width="7.3984375" style="5" customWidth="1"/>
    <col min="5411" max="5411" width="7.59765625" style="5" customWidth="1"/>
    <col min="5412" max="5412" width="7.86328125" style="5" customWidth="1"/>
    <col min="5413" max="5413" width="8" style="5" customWidth="1"/>
    <col min="5414" max="5414" width="9.265625" style="5" customWidth="1"/>
    <col min="5415" max="5415" width="9" style="5" customWidth="1"/>
    <col min="5416" max="5417" width="7.73046875" style="5" customWidth="1"/>
    <col min="5418" max="5418" width="7.59765625" style="5" customWidth="1"/>
    <col min="5419" max="5420" width="7.73046875" style="5" customWidth="1"/>
    <col min="5421" max="5421" width="7.59765625" style="5" customWidth="1"/>
    <col min="5422" max="5424" width="0" style="5" hidden="1" customWidth="1"/>
    <col min="5425" max="5606" width="9.1328125" style="5"/>
    <col min="5607" max="5607" width="4.86328125" style="5" customWidth="1"/>
    <col min="5608" max="5608" width="18.59765625" style="5" customWidth="1"/>
    <col min="5609" max="5616" width="7.73046875" style="5" customWidth="1"/>
    <col min="5617" max="5618" width="6.73046875" style="5" customWidth="1"/>
    <col min="5619" max="5619" width="9.73046875" style="5" customWidth="1"/>
    <col min="5620" max="5620" width="9.1328125" style="5" customWidth="1"/>
    <col min="5621" max="5621" width="10.3984375" style="5" customWidth="1"/>
    <col min="5622" max="5627" width="9.1328125" style="5" customWidth="1"/>
    <col min="5628" max="5628" width="13.3984375" style="5" customWidth="1"/>
    <col min="5629" max="5629" width="7.86328125" style="5" customWidth="1"/>
    <col min="5630" max="5630" width="9.59765625" style="5" customWidth="1"/>
    <col min="5631" max="5637" width="7.73046875" style="5" customWidth="1"/>
    <col min="5638" max="5639" width="6.73046875" style="5" customWidth="1"/>
    <col min="5640" max="5640" width="9.73046875" style="5" customWidth="1"/>
    <col min="5641" max="5641" width="9.1328125" style="5" customWidth="1"/>
    <col min="5642" max="5642" width="10.3984375" style="5" customWidth="1"/>
    <col min="5643" max="5648" width="9.1328125" style="5" customWidth="1"/>
    <col min="5649" max="5649" width="13.3984375" style="5" customWidth="1"/>
    <col min="5650" max="5650" width="7.86328125" style="5" customWidth="1"/>
    <col min="5651" max="5651" width="8.73046875" style="5" customWidth="1"/>
    <col min="5652" max="5655" width="7.73046875" style="5" customWidth="1"/>
    <col min="5656" max="5656" width="8.73046875" style="5" customWidth="1"/>
    <col min="5657" max="5661" width="7.73046875" style="5" customWidth="1"/>
    <col min="5662" max="5662" width="7.59765625" style="5" customWidth="1"/>
    <col min="5663" max="5663" width="7.1328125" style="5" customWidth="1"/>
    <col min="5664" max="5664" width="7.59765625" style="5" customWidth="1"/>
    <col min="5665" max="5665" width="7.1328125" style="5" customWidth="1"/>
    <col min="5666" max="5666" width="7.3984375" style="5" customWidth="1"/>
    <col min="5667" max="5667" width="7.59765625" style="5" customWidth="1"/>
    <col min="5668" max="5668" width="7.86328125" style="5" customWidth="1"/>
    <col min="5669" max="5669" width="8" style="5" customWidth="1"/>
    <col min="5670" max="5670" width="9.265625" style="5" customWidth="1"/>
    <col min="5671" max="5671" width="9" style="5" customWidth="1"/>
    <col min="5672" max="5673" width="7.73046875" style="5" customWidth="1"/>
    <col min="5674" max="5674" width="7.59765625" style="5" customWidth="1"/>
    <col min="5675" max="5676" width="7.73046875" style="5" customWidth="1"/>
    <col min="5677" max="5677" width="7.59765625" style="5" customWidth="1"/>
    <col min="5678" max="5680" width="0" style="5" hidden="1" customWidth="1"/>
    <col min="5681" max="5862" width="9.1328125" style="5"/>
    <col min="5863" max="5863" width="4.86328125" style="5" customWidth="1"/>
    <col min="5864" max="5864" width="18.59765625" style="5" customWidth="1"/>
    <col min="5865" max="5872" width="7.73046875" style="5" customWidth="1"/>
    <col min="5873" max="5874" width="6.73046875" style="5" customWidth="1"/>
    <col min="5875" max="5875" width="9.73046875" style="5" customWidth="1"/>
    <col min="5876" max="5876" width="9.1328125" style="5" customWidth="1"/>
    <col min="5877" max="5877" width="10.3984375" style="5" customWidth="1"/>
    <col min="5878" max="5883" width="9.1328125" style="5" customWidth="1"/>
    <col min="5884" max="5884" width="13.3984375" style="5" customWidth="1"/>
    <col min="5885" max="5885" width="7.86328125" style="5" customWidth="1"/>
    <col min="5886" max="5886" width="9.59765625" style="5" customWidth="1"/>
    <col min="5887" max="5893" width="7.73046875" style="5" customWidth="1"/>
    <col min="5894" max="5895" width="6.73046875" style="5" customWidth="1"/>
    <col min="5896" max="5896" width="9.73046875" style="5" customWidth="1"/>
    <col min="5897" max="5897" width="9.1328125" style="5" customWidth="1"/>
    <col min="5898" max="5898" width="10.3984375" style="5" customWidth="1"/>
    <col min="5899" max="5904" width="9.1328125" style="5" customWidth="1"/>
    <col min="5905" max="5905" width="13.3984375" style="5" customWidth="1"/>
    <col min="5906" max="5906" width="7.86328125" style="5" customWidth="1"/>
    <col min="5907" max="5907" width="8.73046875" style="5" customWidth="1"/>
    <col min="5908" max="5911" width="7.73046875" style="5" customWidth="1"/>
    <col min="5912" max="5912" width="8.73046875" style="5" customWidth="1"/>
    <col min="5913" max="5917" width="7.73046875" style="5" customWidth="1"/>
    <col min="5918" max="5918" width="7.59765625" style="5" customWidth="1"/>
    <col min="5919" max="5919" width="7.1328125" style="5" customWidth="1"/>
    <col min="5920" max="5920" width="7.59765625" style="5" customWidth="1"/>
    <col min="5921" max="5921" width="7.1328125" style="5" customWidth="1"/>
    <col min="5922" max="5922" width="7.3984375" style="5" customWidth="1"/>
    <col min="5923" max="5923" width="7.59765625" style="5" customWidth="1"/>
    <col min="5924" max="5924" width="7.86328125" style="5" customWidth="1"/>
    <col min="5925" max="5925" width="8" style="5" customWidth="1"/>
    <col min="5926" max="5926" width="9.265625" style="5" customWidth="1"/>
    <col min="5927" max="5927" width="9" style="5" customWidth="1"/>
    <col min="5928" max="5929" width="7.73046875" style="5" customWidth="1"/>
    <col min="5930" max="5930" width="7.59765625" style="5" customWidth="1"/>
    <col min="5931" max="5932" width="7.73046875" style="5" customWidth="1"/>
    <col min="5933" max="5933" width="7.59765625" style="5" customWidth="1"/>
    <col min="5934" max="5936" width="0" style="5" hidden="1" customWidth="1"/>
    <col min="5937" max="6118" width="9.1328125" style="5"/>
    <col min="6119" max="6119" width="4.86328125" style="5" customWidth="1"/>
    <col min="6120" max="6120" width="18.59765625" style="5" customWidth="1"/>
    <col min="6121" max="6128" width="7.73046875" style="5" customWidth="1"/>
    <col min="6129" max="6130" width="6.73046875" style="5" customWidth="1"/>
    <col min="6131" max="6131" width="9.73046875" style="5" customWidth="1"/>
    <col min="6132" max="6132" width="9.1328125" style="5" customWidth="1"/>
    <col min="6133" max="6133" width="10.3984375" style="5" customWidth="1"/>
    <col min="6134" max="6139" width="9.1328125" style="5" customWidth="1"/>
    <col min="6140" max="6140" width="13.3984375" style="5" customWidth="1"/>
    <col min="6141" max="6141" width="7.86328125" style="5" customWidth="1"/>
    <col min="6142" max="6142" width="9.59765625" style="5" customWidth="1"/>
    <col min="6143" max="6149" width="7.73046875" style="5" customWidth="1"/>
    <col min="6150" max="6151" width="6.73046875" style="5" customWidth="1"/>
    <col min="6152" max="6152" width="9.73046875" style="5" customWidth="1"/>
    <col min="6153" max="6153" width="9.1328125" style="5" customWidth="1"/>
    <col min="6154" max="6154" width="10.3984375" style="5" customWidth="1"/>
    <col min="6155" max="6160" width="9.1328125" style="5" customWidth="1"/>
    <col min="6161" max="6161" width="13.3984375" style="5" customWidth="1"/>
    <col min="6162" max="6162" width="7.86328125" style="5" customWidth="1"/>
    <col min="6163" max="6163" width="8.73046875" style="5" customWidth="1"/>
    <col min="6164" max="6167" width="7.73046875" style="5" customWidth="1"/>
    <col min="6168" max="6168" width="8.73046875" style="5" customWidth="1"/>
    <col min="6169" max="6173" width="7.73046875" style="5" customWidth="1"/>
    <col min="6174" max="6174" width="7.59765625" style="5" customWidth="1"/>
    <col min="6175" max="6175" width="7.1328125" style="5" customWidth="1"/>
    <col min="6176" max="6176" width="7.59765625" style="5" customWidth="1"/>
    <col min="6177" max="6177" width="7.1328125" style="5" customWidth="1"/>
    <col min="6178" max="6178" width="7.3984375" style="5" customWidth="1"/>
    <col min="6179" max="6179" width="7.59765625" style="5" customWidth="1"/>
    <col min="6180" max="6180" width="7.86328125" style="5" customWidth="1"/>
    <col min="6181" max="6181" width="8" style="5" customWidth="1"/>
    <col min="6182" max="6182" width="9.265625" style="5" customWidth="1"/>
    <col min="6183" max="6183" width="9" style="5" customWidth="1"/>
    <col min="6184" max="6185" width="7.73046875" style="5" customWidth="1"/>
    <col min="6186" max="6186" width="7.59765625" style="5" customWidth="1"/>
    <col min="6187" max="6188" width="7.73046875" style="5" customWidth="1"/>
    <col min="6189" max="6189" width="7.59765625" style="5" customWidth="1"/>
    <col min="6190" max="6192" width="0" style="5" hidden="1" customWidth="1"/>
    <col min="6193" max="6374" width="9.1328125" style="5"/>
    <col min="6375" max="6375" width="4.86328125" style="5" customWidth="1"/>
    <col min="6376" max="6376" width="18.59765625" style="5" customWidth="1"/>
    <col min="6377" max="6384" width="7.73046875" style="5" customWidth="1"/>
    <col min="6385" max="6386" width="6.73046875" style="5" customWidth="1"/>
    <col min="6387" max="6387" width="9.73046875" style="5" customWidth="1"/>
    <col min="6388" max="6388" width="9.1328125" style="5" customWidth="1"/>
    <col min="6389" max="6389" width="10.3984375" style="5" customWidth="1"/>
    <col min="6390" max="6395" width="9.1328125" style="5" customWidth="1"/>
    <col min="6396" max="6396" width="13.3984375" style="5" customWidth="1"/>
    <col min="6397" max="6397" width="7.86328125" style="5" customWidth="1"/>
    <col min="6398" max="6398" width="9.59765625" style="5" customWidth="1"/>
    <col min="6399" max="6405" width="7.73046875" style="5" customWidth="1"/>
    <col min="6406" max="6407" width="6.73046875" style="5" customWidth="1"/>
    <col min="6408" max="6408" width="9.73046875" style="5" customWidth="1"/>
    <col min="6409" max="6409" width="9.1328125" style="5" customWidth="1"/>
    <col min="6410" max="6410" width="10.3984375" style="5" customWidth="1"/>
    <col min="6411" max="6416" width="9.1328125" style="5" customWidth="1"/>
    <col min="6417" max="6417" width="13.3984375" style="5" customWidth="1"/>
    <col min="6418" max="6418" width="7.86328125" style="5" customWidth="1"/>
    <col min="6419" max="6419" width="8.73046875" style="5" customWidth="1"/>
    <col min="6420" max="6423" width="7.73046875" style="5" customWidth="1"/>
    <col min="6424" max="6424" width="8.73046875" style="5" customWidth="1"/>
    <col min="6425" max="6429" width="7.73046875" style="5" customWidth="1"/>
    <col min="6430" max="6430" width="7.59765625" style="5" customWidth="1"/>
    <col min="6431" max="6431" width="7.1328125" style="5" customWidth="1"/>
    <col min="6432" max="6432" width="7.59765625" style="5" customWidth="1"/>
    <col min="6433" max="6433" width="7.1328125" style="5" customWidth="1"/>
    <col min="6434" max="6434" width="7.3984375" style="5" customWidth="1"/>
    <col min="6435" max="6435" width="7.59765625" style="5" customWidth="1"/>
    <col min="6436" max="6436" width="7.86328125" style="5" customWidth="1"/>
    <col min="6437" max="6437" width="8" style="5" customWidth="1"/>
    <col min="6438" max="6438" width="9.265625" style="5" customWidth="1"/>
    <col min="6439" max="6439" width="9" style="5" customWidth="1"/>
    <col min="6440" max="6441" width="7.73046875" style="5" customWidth="1"/>
    <col min="6442" max="6442" width="7.59765625" style="5" customWidth="1"/>
    <col min="6443" max="6444" width="7.73046875" style="5" customWidth="1"/>
    <col min="6445" max="6445" width="7.59765625" style="5" customWidth="1"/>
    <col min="6446" max="6448" width="0" style="5" hidden="1" customWidth="1"/>
    <col min="6449" max="6630" width="9.1328125" style="5"/>
    <col min="6631" max="6631" width="4.86328125" style="5" customWidth="1"/>
    <col min="6632" max="6632" width="18.59765625" style="5" customWidth="1"/>
    <col min="6633" max="6640" width="7.73046875" style="5" customWidth="1"/>
    <col min="6641" max="6642" width="6.73046875" style="5" customWidth="1"/>
    <col min="6643" max="6643" width="9.73046875" style="5" customWidth="1"/>
    <col min="6644" max="6644" width="9.1328125" style="5" customWidth="1"/>
    <col min="6645" max="6645" width="10.3984375" style="5" customWidth="1"/>
    <col min="6646" max="6651" width="9.1328125" style="5" customWidth="1"/>
    <col min="6652" max="6652" width="13.3984375" style="5" customWidth="1"/>
    <col min="6653" max="6653" width="7.86328125" style="5" customWidth="1"/>
    <col min="6654" max="6654" width="9.59765625" style="5" customWidth="1"/>
    <col min="6655" max="6661" width="7.73046875" style="5" customWidth="1"/>
    <col min="6662" max="6663" width="6.73046875" style="5" customWidth="1"/>
    <col min="6664" max="6664" width="9.73046875" style="5" customWidth="1"/>
    <col min="6665" max="6665" width="9.1328125" style="5" customWidth="1"/>
    <col min="6666" max="6666" width="10.3984375" style="5" customWidth="1"/>
    <col min="6667" max="6672" width="9.1328125" style="5" customWidth="1"/>
    <col min="6673" max="6673" width="13.3984375" style="5" customWidth="1"/>
    <col min="6674" max="6674" width="7.86328125" style="5" customWidth="1"/>
    <col min="6675" max="6675" width="8.73046875" style="5" customWidth="1"/>
    <col min="6676" max="6679" width="7.73046875" style="5" customWidth="1"/>
    <col min="6680" max="6680" width="8.73046875" style="5" customWidth="1"/>
    <col min="6681" max="6685" width="7.73046875" style="5" customWidth="1"/>
    <col min="6686" max="6686" width="7.59765625" style="5" customWidth="1"/>
    <col min="6687" max="6687" width="7.1328125" style="5" customWidth="1"/>
    <col min="6688" max="6688" width="7.59765625" style="5" customWidth="1"/>
    <col min="6689" max="6689" width="7.1328125" style="5" customWidth="1"/>
    <col min="6690" max="6690" width="7.3984375" style="5" customWidth="1"/>
    <col min="6691" max="6691" width="7.59765625" style="5" customWidth="1"/>
    <col min="6692" max="6692" width="7.86328125" style="5" customWidth="1"/>
    <col min="6693" max="6693" width="8" style="5" customWidth="1"/>
    <col min="6694" max="6694" width="9.265625" style="5" customWidth="1"/>
    <col min="6695" max="6695" width="9" style="5" customWidth="1"/>
    <col min="6696" max="6697" width="7.73046875" style="5" customWidth="1"/>
    <col min="6698" max="6698" width="7.59765625" style="5" customWidth="1"/>
    <col min="6699" max="6700" width="7.73046875" style="5" customWidth="1"/>
    <col min="6701" max="6701" width="7.59765625" style="5" customWidth="1"/>
    <col min="6702" max="6704" width="0" style="5" hidden="1" customWidth="1"/>
    <col min="6705" max="6886" width="9.1328125" style="5"/>
    <col min="6887" max="6887" width="4.86328125" style="5" customWidth="1"/>
    <col min="6888" max="6888" width="18.59765625" style="5" customWidth="1"/>
    <col min="6889" max="6896" width="7.73046875" style="5" customWidth="1"/>
    <col min="6897" max="6898" width="6.73046875" style="5" customWidth="1"/>
    <col min="6899" max="6899" width="9.73046875" style="5" customWidth="1"/>
    <col min="6900" max="6900" width="9.1328125" style="5" customWidth="1"/>
    <col min="6901" max="6901" width="10.3984375" style="5" customWidth="1"/>
    <col min="6902" max="6907" width="9.1328125" style="5" customWidth="1"/>
    <col min="6908" max="6908" width="13.3984375" style="5" customWidth="1"/>
    <col min="6909" max="6909" width="7.86328125" style="5" customWidth="1"/>
    <col min="6910" max="6910" width="9.59765625" style="5" customWidth="1"/>
    <col min="6911" max="6917" width="7.73046875" style="5" customWidth="1"/>
    <col min="6918" max="6919" width="6.73046875" style="5" customWidth="1"/>
    <col min="6920" max="6920" width="9.73046875" style="5" customWidth="1"/>
    <col min="6921" max="6921" width="9.1328125" style="5" customWidth="1"/>
    <col min="6922" max="6922" width="10.3984375" style="5" customWidth="1"/>
    <col min="6923" max="6928" width="9.1328125" style="5" customWidth="1"/>
    <col min="6929" max="6929" width="13.3984375" style="5" customWidth="1"/>
    <col min="6930" max="6930" width="7.86328125" style="5" customWidth="1"/>
    <col min="6931" max="6931" width="8.73046875" style="5" customWidth="1"/>
    <col min="6932" max="6935" width="7.73046875" style="5" customWidth="1"/>
    <col min="6936" max="6936" width="8.73046875" style="5" customWidth="1"/>
    <col min="6937" max="6941" width="7.73046875" style="5" customWidth="1"/>
    <col min="6942" max="6942" width="7.59765625" style="5" customWidth="1"/>
    <col min="6943" max="6943" width="7.1328125" style="5" customWidth="1"/>
    <col min="6944" max="6944" width="7.59765625" style="5" customWidth="1"/>
    <col min="6945" max="6945" width="7.1328125" style="5" customWidth="1"/>
    <col min="6946" max="6946" width="7.3984375" style="5" customWidth="1"/>
    <col min="6947" max="6947" width="7.59765625" style="5" customWidth="1"/>
    <col min="6948" max="6948" width="7.86328125" style="5" customWidth="1"/>
    <col min="6949" max="6949" width="8" style="5" customWidth="1"/>
    <col min="6950" max="6950" width="9.265625" style="5" customWidth="1"/>
    <col min="6951" max="6951" width="9" style="5" customWidth="1"/>
    <col min="6952" max="6953" width="7.73046875" style="5" customWidth="1"/>
    <col min="6954" max="6954" width="7.59765625" style="5" customWidth="1"/>
    <col min="6955" max="6956" width="7.73046875" style="5" customWidth="1"/>
    <col min="6957" max="6957" width="7.59765625" style="5" customWidth="1"/>
    <col min="6958" max="6960" width="0" style="5" hidden="1" customWidth="1"/>
    <col min="6961" max="7142" width="9.1328125" style="5"/>
    <col min="7143" max="7143" width="4.86328125" style="5" customWidth="1"/>
    <col min="7144" max="7144" width="18.59765625" style="5" customWidth="1"/>
    <col min="7145" max="7152" width="7.73046875" style="5" customWidth="1"/>
    <col min="7153" max="7154" width="6.73046875" style="5" customWidth="1"/>
    <col min="7155" max="7155" width="9.73046875" style="5" customWidth="1"/>
    <col min="7156" max="7156" width="9.1328125" style="5" customWidth="1"/>
    <col min="7157" max="7157" width="10.3984375" style="5" customWidth="1"/>
    <col min="7158" max="7163" width="9.1328125" style="5" customWidth="1"/>
    <col min="7164" max="7164" width="13.3984375" style="5" customWidth="1"/>
    <col min="7165" max="7165" width="7.86328125" style="5" customWidth="1"/>
    <col min="7166" max="7166" width="9.59765625" style="5" customWidth="1"/>
    <col min="7167" max="7173" width="7.73046875" style="5" customWidth="1"/>
    <col min="7174" max="7175" width="6.73046875" style="5" customWidth="1"/>
    <col min="7176" max="7176" width="9.73046875" style="5" customWidth="1"/>
    <col min="7177" max="7177" width="9.1328125" style="5" customWidth="1"/>
    <col min="7178" max="7178" width="10.3984375" style="5" customWidth="1"/>
    <col min="7179" max="7184" width="9.1328125" style="5" customWidth="1"/>
    <col min="7185" max="7185" width="13.3984375" style="5" customWidth="1"/>
    <col min="7186" max="7186" width="7.86328125" style="5" customWidth="1"/>
    <col min="7187" max="7187" width="8.73046875" style="5" customWidth="1"/>
    <col min="7188" max="7191" width="7.73046875" style="5" customWidth="1"/>
    <col min="7192" max="7192" width="8.73046875" style="5" customWidth="1"/>
    <col min="7193" max="7197" width="7.73046875" style="5" customWidth="1"/>
    <col min="7198" max="7198" width="7.59765625" style="5" customWidth="1"/>
    <col min="7199" max="7199" width="7.1328125" style="5" customWidth="1"/>
    <col min="7200" max="7200" width="7.59765625" style="5" customWidth="1"/>
    <col min="7201" max="7201" width="7.1328125" style="5" customWidth="1"/>
    <col min="7202" max="7202" width="7.3984375" style="5" customWidth="1"/>
    <col min="7203" max="7203" width="7.59765625" style="5" customWidth="1"/>
    <col min="7204" max="7204" width="7.86328125" style="5" customWidth="1"/>
    <col min="7205" max="7205" width="8" style="5" customWidth="1"/>
    <col min="7206" max="7206" width="9.265625" style="5" customWidth="1"/>
    <col min="7207" max="7207" width="9" style="5" customWidth="1"/>
    <col min="7208" max="7209" width="7.73046875" style="5" customWidth="1"/>
    <col min="7210" max="7210" width="7.59765625" style="5" customWidth="1"/>
    <col min="7211" max="7212" width="7.73046875" style="5" customWidth="1"/>
    <col min="7213" max="7213" width="7.59765625" style="5" customWidth="1"/>
    <col min="7214" max="7216" width="0" style="5" hidden="1" customWidth="1"/>
    <col min="7217" max="7398" width="9.1328125" style="5"/>
    <col min="7399" max="7399" width="4.86328125" style="5" customWidth="1"/>
    <col min="7400" max="7400" width="18.59765625" style="5" customWidth="1"/>
    <col min="7401" max="7408" width="7.73046875" style="5" customWidth="1"/>
    <col min="7409" max="7410" width="6.73046875" style="5" customWidth="1"/>
    <col min="7411" max="7411" width="9.73046875" style="5" customWidth="1"/>
    <col min="7412" max="7412" width="9.1328125" style="5" customWidth="1"/>
    <col min="7413" max="7413" width="10.3984375" style="5" customWidth="1"/>
    <col min="7414" max="7419" width="9.1328125" style="5" customWidth="1"/>
    <col min="7420" max="7420" width="13.3984375" style="5" customWidth="1"/>
    <col min="7421" max="7421" width="7.86328125" style="5" customWidth="1"/>
    <col min="7422" max="7422" width="9.59765625" style="5" customWidth="1"/>
    <col min="7423" max="7429" width="7.73046875" style="5" customWidth="1"/>
    <col min="7430" max="7431" width="6.73046875" style="5" customWidth="1"/>
    <col min="7432" max="7432" width="9.73046875" style="5" customWidth="1"/>
    <col min="7433" max="7433" width="9.1328125" style="5" customWidth="1"/>
    <col min="7434" max="7434" width="10.3984375" style="5" customWidth="1"/>
    <col min="7435" max="7440" width="9.1328125" style="5" customWidth="1"/>
    <col min="7441" max="7441" width="13.3984375" style="5" customWidth="1"/>
    <col min="7442" max="7442" width="7.86328125" style="5" customWidth="1"/>
    <col min="7443" max="7443" width="8.73046875" style="5" customWidth="1"/>
    <col min="7444" max="7447" width="7.73046875" style="5" customWidth="1"/>
    <col min="7448" max="7448" width="8.73046875" style="5" customWidth="1"/>
    <col min="7449" max="7453" width="7.73046875" style="5" customWidth="1"/>
    <col min="7454" max="7454" width="7.59765625" style="5" customWidth="1"/>
    <col min="7455" max="7455" width="7.1328125" style="5" customWidth="1"/>
    <col min="7456" max="7456" width="7.59765625" style="5" customWidth="1"/>
    <col min="7457" max="7457" width="7.1328125" style="5" customWidth="1"/>
    <col min="7458" max="7458" width="7.3984375" style="5" customWidth="1"/>
    <col min="7459" max="7459" width="7.59765625" style="5" customWidth="1"/>
    <col min="7460" max="7460" width="7.86328125" style="5" customWidth="1"/>
    <col min="7461" max="7461" width="8" style="5" customWidth="1"/>
    <col min="7462" max="7462" width="9.265625" style="5" customWidth="1"/>
    <col min="7463" max="7463" width="9" style="5" customWidth="1"/>
    <col min="7464" max="7465" width="7.73046875" style="5" customWidth="1"/>
    <col min="7466" max="7466" width="7.59765625" style="5" customWidth="1"/>
    <col min="7467" max="7468" width="7.73046875" style="5" customWidth="1"/>
    <col min="7469" max="7469" width="7.59765625" style="5" customWidth="1"/>
    <col min="7470" max="7472" width="0" style="5" hidden="1" customWidth="1"/>
    <col min="7473" max="7654" width="9.1328125" style="5"/>
    <col min="7655" max="7655" width="4.86328125" style="5" customWidth="1"/>
    <col min="7656" max="7656" width="18.59765625" style="5" customWidth="1"/>
    <col min="7657" max="7664" width="7.73046875" style="5" customWidth="1"/>
    <col min="7665" max="7666" width="6.73046875" style="5" customWidth="1"/>
    <col min="7667" max="7667" width="9.73046875" style="5" customWidth="1"/>
    <col min="7668" max="7668" width="9.1328125" style="5" customWidth="1"/>
    <col min="7669" max="7669" width="10.3984375" style="5" customWidth="1"/>
    <col min="7670" max="7675" width="9.1328125" style="5" customWidth="1"/>
    <col min="7676" max="7676" width="13.3984375" style="5" customWidth="1"/>
    <col min="7677" max="7677" width="7.86328125" style="5" customWidth="1"/>
    <col min="7678" max="7678" width="9.59765625" style="5" customWidth="1"/>
    <col min="7679" max="7685" width="7.73046875" style="5" customWidth="1"/>
    <col min="7686" max="7687" width="6.73046875" style="5" customWidth="1"/>
    <col min="7688" max="7688" width="9.73046875" style="5" customWidth="1"/>
    <col min="7689" max="7689" width="9.1328125" style="5" customWidth="1"/>
    <col min="7690" max="7690" width="10.3984375" style="5" customWidth="1"/>
    <col min="7691" max="7696" width="9.1328125" style="5" customWidth="1"/>
    <col min="7697" max="7697" width="13.3984375" style="5" customWidth="1"/>
    <col min="7698" max="7698" width="7.86328125" style="5" customWidth="1"/>
    <col min="7699" max="7699" width="8.73046875" style="5" customWidth="1"/>
    <col min="7700" max="7703" width="7.73046875" style="5" customWidth="1"/>
    <col min="7704" max="7704" width="8.73046875" style="5" customWidth="1"/>
    <col min="7705" max="7709" width="7.73046875" style="5" customWidth="1"/>
    <col min="7710" max="7710" width="7.59765625" style="5" customWidth="1"/>
    <col min="7711" max="7711" width="7.1328125" style="5" customWidth="1"/>
    <col min="7712" max="7712" width="7.59765625" style="5" customWidth="1"/>
    <col min="7713" max="7713" width="7.1328125" style="5" customWidth="1"/>
    <col min="7714" max="7714" width="7.3984375" style="5" customWidth="1"/>
    <col min="7715" max="7715" width="7.59765625" style="5" customWidth="1"/>
    <col min="7716" max="7716" width="7.86328125" style="5" customWidth="1"/>
    <col min="7717" max="7717" width="8" style="5" customWidth="1"/>
    <col min="7718" max="7718" width="9.265625" style="5" customWidth="1"/>
    <col min="7719" max="7719" width="9" style="5" customWidth="1"/>
    <col min="7720" max="7721" width="7.73046875" style="5" customWidth="1"/>
    <col min="7722" max="7722" width="7.59765625" style="5" customWidth="1"/>
    <col min="7723" max="7724" width="7.73046875" style="5" customWidth="1"/>
    <col min="7725" max="7725" width="7.59765625" style="5" customWidth="1"/>
    <col min="7726" max="7728" width="0" style="5" hidden="1" customWidth="1"/>
    <col min="7729" max="7910" width="9.1328125" style="5"/>
    <col min="7911" max="7911" width="4.86328125" style="5" customWidth="1"/>
    <col min="7912" max="7912" width="18.59765625" style="5" customWidth="1"/>
    <col min="7913" max="7920" width="7.73046875" style="5" customWidth="1"/>
    <col min="7921" max="7922" width="6.73046875" style="5" customWidth="1"/>
    <col min="7923" max="7923" width="9.73046875" style="5" customWidth="1"/>
    <col min="7924" max="7924" width="9.1328125" style="5" customWidth="1"/>
    <col min="7925" max="7925" width="10.3984375" style="5" customWidth="1"/>
    <col min="7926" max="7931" width="9.1328125" style="5" customWidth="1"/>
    <col min="7932" max="7932" width="13.3984375" style="5" customWidth="1"/>
    <col min="7933" max="7933" width="7.86328125" style="5" customWidth="1"/>
    <col min="7934" max="7934" width="9.59765625" style="5" customWidth="1"/>
    <col min="7935" max="7941" width="7.73046875" style="5" customWidth="1"/>
    <col min="7942" max="7943" width="6.73046875" style="5" customWidth="1"/>
    <col min="7944" max="7944" width="9.73046875" style="5" customWidth="1"/>
    <col min="7945" max="7945" width="9.1328125" style="5" customWidth="1"/>
    <col min="7946" max="7946" width="10.3984375" style="5" customWidth="1"/>
    <col min="7947" max="7952" width="9.1328125" style="5" customWidth="1"/>
    <col min="7953" max="7953" width="13.3984375" style="5" customWidth="1"/>
    <col min="7954" max="7954" width="7.86328125" style="5" customWidth="1"/>
    <col min="7955" max="7955" width="8.73046875" style="5" customWidth="1"/>
    <col min="7956" max="7959" width="7.73046875" style="5" customWidth="1"/>
    <col min="7960" max="7960" width="8.73046875" style="5" customWidth="1"/>
    <col min="7961" max="7965" width="7.73046875" style="5" customWidth="1"/>
    <col min="7966" max="7966" width="7.59765625" style="5" customWidth="1"/>
    <col min="7967" max="7967" width="7.1328125" style="5" customWidth="1"/>
    <col min="7968" max="7968" width="7.59765625" style="5" customWidth="1"/>
    <col min="7969" max="7969" width="7.1328125" style="5" customWidth="1"/>
    <col min="7970" max="7970" width="7.3984375" style="5" customWidth="1"/>
    <col min="7971" max="7971" width="7.59765625" style="5" customWidth="1"/>
    <col min="7972" max="7972" width="7.86328125" style="5" customWidth="1"/>
    <col min="7973" max="7973" width="8" style="5" customWidth="1"/>
    <col min="7974" max="7974" width="9.265625" style="5" customWidth="1"/>
    <col min="7975" max="7975" width="9" style="5" customWidth="1"/>
    <col min="7976" max="7977" width="7.73046875" style="5" customWidth="1"/>
    <col min="7978" max="7978" width="7.59765625" style="5" customWidth="1"/>
    <col min="7979" max="7980" width="7.73046875" style="5" customWidth="1"/>
    <col min="7981" max="7981" width="7.59765625" style="5" customWidth="1"/>
    <col min="7982" max="7984" width="0" style="5" hidden="1" customWidth="1"/>
    <col min="7985" max="8166" width="9.1328125" style="5"/>
    <col min="8167" max="8167" width="4.86328125" style="5" customWidth="1"/>
    <col min="8168" max="8168" width="18.59765625" style="5" customWidth="1"/>
    <col min="8169" max="8176" width="7.73046875" style="5" customWidth="1"/>
    <col min="8177" max="8178" width="6.73046875" style="5" customWidth="1"/>
    <col min="8179" max="8179" width="9.73046875" style="5" customWidth="1"/>
    <col min="8180" max="8180" width="9.1328125" style="5" customWidth="1"/>
    <col min="8181" max="8181" width="10.3984375" style="5" customWidth="1"/>
    <col min="8182" max="8187" width="9.1328125" style="5" customWidth="1"/>
    <col min="8188" max="8188" width="13.3984375" style="5" customWidth="1"/>
    <col min="8189" max="8189" width="7.86328125" style="5" customWidth="1"/>
    <col min="8190" max="8190" width="9.59765625" style="5" customWidth="1"/>
    <col min="8191" max="8197" width="7.73046875" style="5" customWidth="1"/>
    <col min="8198" max="8199" width="6.73046875" style="5" customWidth="1"/>
    <col min="8200" max="8200" width="9.73046875" style="5" customWidth="1"/>
    <col min="8201" max="8201" width="9.1328125" style="5" customWidth="1"/>
    <col min="8202" max="8202" width="10.3984375" style="5" customWidth="1"/>
    <col min="8203" max="8208" width="9.1328125" style="5" customWidth="1"/>
    <col min="8209" max="8209" width="13.3984375" style="5" customWidth="1"/>
    <col min="8210" max="8210" width="7.86328125" style="5" customWidth="1"/>
    <col min="8211" max="8211" width="8.73046875" style="5" customWidth="1"/>
    <col min="8212" max="8215" width="7.73046875" style="5" customWidth="1"/>
    <col min="8216" max="8216" width="8.73046875" style="5" customWidth="1"/>
    <col min="8217" max="8221" width="7.73046875" style="5" customWidth="1"/>
    <col min="8222" max="8222" width="7.59765625" style="5" customWidth="1"/>
    <col min="8223" max="8223" width="7.1328125" style="5" customWidth="1"/>
    <col min="8224" max="8224" width="7.59765625" style="5" customWidth="1"/>
    <col min="8225" max="8225" width="7.1328125" style="5" customWidth="1"/>
    <col min="8226" max="8226" width="7.3984375" style="5" customWidth="1"/>
    <col min="8227" max="8227" width="7.59765625" style="5" customWidth="1"/>
    <col min="8228" max="8228" width="7.86328125" style="5" customWidth="1"/>
    <col min="8229" max="8229" width="8" style="5" customWidth="1"/>
    <col min="8230" max="8230" width="9.265625" style="5" customWidth="1"/>
    <col min="8231" max="8231" width="9" style="5" customWidth="1"/>
    <col min="8232" max="8233" width="7.73046875" style="5" customWidth="1"/>
    <col min="8234" max="8234" width="7.59765625" style="5" customWidth="1"/>
    <col min="8235" max="8236" width="7.73046875" style="5" customWidth="1"/>
    <col min="8237" max="8237" width="7.59765625" style="5" customWidth="1"/>
    <col min="8238" max="8240" width="0" style="5" hidden="1" customWidth="1"/>
    <col min="8241" max="8422" width="9.1328125" style="5"/>
    <col min="8423" max="8423" width="4.86328125" style="5" customWidth="1"/>
    <col min="8424" max="8424" width="18.59765625" style="5" customWidth="1"/>
    <col min="8425" max="8432" width="7.73046875" style="5" customWidth="1"/>
    <col min="8433" max="8434" width="6.73046875" style="5" customWidth="1"/>
    <col min="8435" max="8435" width="9.73046875" style="5" customWidth="1"/>
    <col min="8436" max="8436" width="9.1328125" style="5" customWidth="1"/>
    <col min="8437" max="8437" width="10.3984375" style="5" customWidth="1"/>
    <col min="8438" max="8443" width="9.1328125" style="5" customWidth="1"/>
    <col min="8444" max="8444" width="13.3984375" style="5" customWidth="1"/>
    <col min="8445" max="8445" width="7.86328125" style="5" customWidth="1"/>
    <col min="8446" max="8446" width="9.59765625" style="5" customWidth="1"/>
    <col min="8447" max="8453" width="7.73046875" style="5" customWidth="1"/>
    <col min="8454" max="8455" width="6.73046875" style="5" customWidth="1"/>
    <col min="8456" max="8456" width="9.73046875" style="5" customWidth="1"/>
    <col min="8457" max="8457" width="9.1328125" style="5" customWidth="1"/>
    <col min="8458" max="8458" width="10.3984375" style="5" customWidth="1"/>
    <col min="8459" max="8464" width="9.1328125" style="5" customWidth="1"/>
    <col min="8465" max="8465" width="13.3984375" style="5" customWidth="1"/>
    <col min="8466" max="8466" width="7.86328125" style="5" customWidth="1"/>
    <col min="8467" max="8467" width="8.73046875" style="5" customWidth="1"/>
    <col min="8468" max="8471" width="7.73046875" style="5" customWidth="1"/>
    <col min="8472" max="8472" width="8.73046875" style="5" customWidth="1"/>
    <col min="8473" max="8477" width="7.73046875" style="5" customWidth="1"/>
    <col min="8478" max="8478" width="7.59765625" style="5" customWidth="1"/>
    <col min="8479" max="8479" width="7.1328125" style="5" customWidth="1"/>
    <col min="8480" max="8480" width="7.59765625" style="5" customWidth="1"/>
    <col min="8481" max="8481" width="7.1328125" style="5" customWidth="1"/>
    <col min="8482" max="8482" width="7.3984375" style="5" customWidth="1"/>
    <col min="8483" max="8483" width="7.59765625" style="5" customWidth="1"/>
    <col min="8484" max="8484" width="7.86328125" style="5" customWidth="1"/>
    <col min="8485" max="8485" width="8" style="5" customWidth="1"/>
    <col min="8486" max="8486" width="9.265625" style="5" customWidth="1"/>
    <col min="8487" max="8487" width="9" style="5" customWidth="1"/>
    <col min="8488" max="8489" width="7.73046875" style="5" customWidth="1"/>
    <col min="8490" max="8490" width="7.59765625" style="5" customWidth="1"/>
    <col min="8491" max="8492" width="7.73046875" style="5" customWidth="1"/>
    <col min="8493" max="8493" width="7.59765625" style="5" customWidth="1"/>
    <col min="8494" max="8496" width="0" style="5" hidden="1" customWidth="1"/>
    <col min="8497" max="8678" width="9.1328125" style="5"/>
    <col min="8679" max="8679" width="4.86328125" style="5" customWidth="1"/>
    <col min="8680" max="8680" width="18.59765625" style="5" customWidth="1"/>
    <col min="8681" max="8688" width="7.73046875" style="5" customWidth="1"/>
    <col min="8689" max="8690" width="6.73046875" style="5" customWidth="1"/>
    <col min="8691" max="8691" width="9.73046875" style="5" customWidth="1"/>
    <col min="8692" max="8692" width="9.1328125" style="5" customWidth="1"/>
    <col min="8693" max="8693" width="10.3984375" style="5" customWidth="1"/>
    <col min="8694" max="8699" width="9.1328125" style="5" customWidth="1"/>
    <col min="8700" max="8700" width="13.3984375" style="5" customWidth="1"/>
    <col min="8701" max="8701" width="7.86328125" style="5" customWidth="1"/>
    <col min="8702" max="8702" width="9.59765625" style="5" customWidth="1"/>
    <col min="8703" max="8709" width="7.73046875" style="5" customWidth="1"/>
    <col min="8710" max="8711" width="6.73046875" style="5" customWidth="1"/>
    <col min="8712" max="8712" width="9.73046875" style="5" customWidth="1"/>
    <col min="8713" max="8713" width="9.1328125" style="5" customWidth="1"/>
    <col min="8714" max="8714" width="10.3984375" style="5" customWidth="1"/>
    <col min="8715" max="8720" width="9.1328125" style="5" customWidth="1"/>
    <col min="8721" max="8721" width="13.3984375" style="5" customWidth="1"/>
    <col min="8722" max="8722" width="7.86328125" style="5" customWidth="1"/>
    <col min="8723" max="8723" width="8.73046875" style="5" customWidth="1"/>
    <col min="8724" max="8727" width="7.73046875" style="5" customWidth="1"/>
    <col min="8728" max="8728" width="8.73046875" style="5" customWidth="1"/>
    <col min="8729" max="8733" width="7.73046875" style="5" customWidth="1"/>
    <col min="8734" max="8734" width="7.59765625" style="5" customWidth="1"/>
    <col min="8735" max="8735" width="7.1328125" style="5" customWidth="1"/>
    <col min="8736" max="8736" width="7.59765625" style="5" customWidth="1"/>
    <col min="8737" max="8737" width="7.1328125" style="5" customWidth="1"/>
    <col min="8738" max="8738" width="7.3984375" style="5" customWidth="1"/>
    <col min="8739" max="8739" width="7.59765625" style="5" customWidth="1"/>
    <col min="8740" max="8740" width="7.86328125" style="5" customWidth="1"/>
    <col min="8741" max="8741" width="8" style="5" customWidth="1"/>
    <col min="8742" max="8742" width="9.265625" style="5" customWidth="1"/>
    <col min="8743" max="8743" width="9" style="5" customWidth="1"/>
    <col min="8744" max="8745" width="7.73046875" style="5" customWidth="1"/>
    <col min="8746" max="8746" width="7.59765625" style="5" customWidth="1"/>
    <col min="8747" max="8748" width="7.73046875" style="5" customWidth="1"/>
    <col min="8749" max="8749" width="7.59765625" style="5" customWidth="1"/>
    <col min="8750" max="8752" width="0" style="5" hidden="1" customWidth="1"/>
    <col min="8753" max="8934" width="9.1328125" style="5"/>
    <col min="8935" max="8935" width="4.86328125" style="5" customWidth="1"/>
    <col min="8936" max="8936" width="18.59765625" style="5" customWidth="1"/>
    <col min="8937" max="8944" width="7.73046875" style="5" customWidth="1"/>
    <col min="8945" max="8946" width="6.73046875" style="5" customWidth="1"/>
    <col min="8947" max="8947" width="9.73046875" style="5" customWidth="1"/>
    <col min="8948" max="8948" width="9.1328125" style="5" customWidth="1"/>
    <col min="8949" max="8949" width="10.3984375" style="5" customWidth="1"/>
    <col min="8950" max="8955" width="9.1328125" style="5" customWidth="1"/>
    <col min="8956" max="8956" width="13.3984375" style="5" customWidth="1"/>
    <col min="8957" max="8957" width="7.86328125" style="5" customWidth="1"/>
    <col min="8958" max="8958" width="9.59765625" style="5" customWidth="1"/>
    <col min="8959" max="8965" width="7.73046875" style="5" customWidth="1"/>
    <col min="8966" max="8967" width="6.73046875" style="5" customWidth="1"/>
    <col min="8968" max="8968" width="9.73046875" style="5" customWidth="1"/>
    <col min="8969" max="8969" width="9.1328125" style="5" customWidth="1"/>
    <col min="8970" max="8970" width="10.3984375" style="5" customWidth="1"/>
    <col min="8971" max="8976" width="9.1328125" style="5" customWidth="1"/>
    <col min="8977" max="8977" width="13.3984375" style="5" customWidth="1"/>
    <col min="8978" max="8978" width="7.86328125" style="5" customWidth="1"/>
    <col min="8979" max="8979" width="8.73046875" style="5" customWidth="1"/>
    <col min="8980" max="8983" width="7.73046875" style="5" customWidth="1"/>
    <col min="8984" max="8984" width="8.73046875" style="5" customWidth="1"/>
    <col min="8985" max="8989" width="7.73046875" style="5" customWidth="1"/>
    <col min="8990" max="8990" width="7.59765625" style="5" customWidth="1"/>
    <col min="8991" max="8991" width="7.1328125" style="5" customWidth="1"/>
    <col min="8992" max="8992" width="7.59765625" style="5" customWidth="1"/>
    <col min="8993" max="8993" width="7.1328125" style="5" customWidth="1"/>
    <col min="8994" max="8994" width="7.3984375" style="5" customWidth="1"/>
    <col min="8995" max="8995" width="7.59765625" style="5" customWidth="1"/>
    <col min="8996" max="8996" width="7.86328125" style="5" customWidth="1"/>
    <col min="8997" max="8997" width="8" style="5" customWidth="1"/>
    <col min="8998" max="8998" width="9.265625" style="5" customWidth="1"/>
    <col min="8999" max="8999" width="9" style="5" customWidth="1"/>
    <col min="9000" max="9001" width="7.73046875" style="5" customWidth="1"/>
    <col min="9002" max="9002" width="7.59765625" style="5" customWidth="1"/>
    <col min="9003" max="9004" width="7.73046875" style="5" customWidth="1"/>
    <col min="9005" max="9005" width="7.59765625" style="5" customWidth="1"/>
    <col min="9006" max="9008" width="0" style="5" hidden="1" customWidth="1"/>
    <col min="9009" max="9190" width="9.1328125" style="5"/>
    <col min="9191" max="9191" width="4.86328125" style="5" customWidth="1"/>
    <col min="9192" max="9192" width="18.59765625" style="5" customWidth="1"/>
    <col min="9193" max="9200" width="7.73046875" style="5" customWidth="1"/>
    <col min="9201" max="9202" width="6.73046875" style="5" customWidth="1"/>
    <col min="9203" max="9203" width="9.73046875" style="5" customWidth="1"/>
    <col min="9204" max="9204" width="9.1328125" style="5" customWidth="1"/>
    <col min="9205" max="9205" width="10.3984375" style="5" customWidth="1"/>
    <col min="9206" max="9211" width="9.1328125" style="5" customWidth="1"/>
    <col min="9212" max="9212" width="13.3984375" style="5" customWidth="1"/>
    <col min="9213" max="9213" width="7.86328125" style="5" customWidth="1"/>
    <col min="9214" max="9214" width="9.59765625" style="5" customWidth="1"/>
    <col min="9215" max="9221" width="7.73046875" style="5" customWidth="1"/>
    <col min="9222" max="9223" width="6.73046875" style="5" customWidth="1"/>
    <col min="9224" max="9224" width="9.73046875" style="5" customWidth="1"/>
    <col min="9225" max="9225" width="9.1328125" style="5" customWidth="1"/>
    <col min="9226" max="9226" width="10.3984375" style="5" customWidth="1"/>
    <col min="9227" max="9232" width="9.1328125" style="5" customWidth="1"/>
    <col min="9233" max="9233" width="13.3984375" style="5" customWidth="1"/>
    <col min="9234" max="9234" width="7.86328125" style="5" customWidth="1"/>
    <col min="9235" max="9235" width="8.73046875" style="5" customWidth="1"/>
    <col min="9236" max="9239" width="7.73046875" style="5" customWidth="1"/>
    <col min="9240" max="9240" width="8.73046875" style="5" customWidth="1"/>
    <col min="9241" max="9245" width="7.73046875" style="5" customWidth="1"/>
    <col min="9246" max="9246" width="7.59765625" style="5" customWidth="1"/>
    <col min="9247" max="9247" width="7.1328125" style="5" customWidth="1"/>
    <col min="9248" max="9248" width="7.59765625" style="5" customWidth="1"/>
    <col min="9249" max="9249" width="7.1328125" style="5" customWidth="1"/>
    <col min="9250" max="9250" width="7.3984375" style="5" customWidth="1"/>
    <col min="9251" max="9251" width="7.59765625" style="5" customWidth="1"/>
    <col min="9252" max="9252" width="7.86328125" style="5" customWidth="1"/>
    <col min="9253" max="9253" width="8" style="5" customWidth="1"/>
    <col min="9254" max="9254" width="9.265625" style="5" customWidth="1"/>
    <col min="9255" max="9255" width="9" style="5" customWidth="1"/>
    <col min="9256" max="9257" width="7.73046875" style="5" customWidth="1"/>
    <col min="9258" max="9258" width="7.59765625" style="5" customWidth="1"/>
    <col min="9259" max="9260" width="7.73046875" style="5" customWidth="1"/>
    <col min="9261" max="9261" width="7.59765625" style="5" customWidth="1"/>
    <col min="9262" max="9264" width="0" style="5" hidden="1" customWidth="1"/>
    <col min="9265" max="9446" width="9.1328125" style="5"/>
    <col min="9447" max="9447" width="4.86328125" style="5" customWidth="1"/>
    <col min="9448" max="9448" width="18.59765625" style="5" customWidth="1"/>
    <col min="9449" max="9456" width="7.73046875" style="5" customWidth="1"/>
    <col min="9457" max="9458" width="6.73046875" style="5" customWidth="1"/>
    <col min="9459" max="9459" width="9.73046875" style="5" customWidth="1"/>
    <col min="9460" max="9460" width="9.1328125" style="5" customWidth="1"/>
    <col min="9461" max="9461" width="10.3984375" style="5" customWidth="1"/>
    <col min="9462" max="9467" width="9.1328125" style="5" customWidth="1"/>
    <col min="9468" max="9468" width="13.3984375" style="5" customWidth="1"/>
    <col min="9469" max="9469" width="7.86328125" style="5" customWidth="1"/>
    <col min="9470" max="9470" width="9.59765625" style="5" customWidth="1"/>
    <col min="9471" max="9477" width="7.73046875" style="5" customWidth="1"/>
    <col min="9478" max="9479" width="6.73046875" style="5" customWidth="1"/>
    <col min="9480" max="9480" width="9.73046875" style="5" customWidth="1"/>
    <col min="9481" max="9481" width="9.1328125" style="5" customWidth="1"/>
    <col min="9482" max="9482" width="10.3984375" style="5" customWidth="1"/>
    <col min="9483" max="9488" width="9.1328125" style="5" customWidth="1"/>
    <col min="9489" max="9489" width="13.3984375" style="5" customWidth="1"/>
    <col min="9490" max="9490" width="7.86328125" style="5" customWidth="1"/>
    <col min="9491" max="9491" width="8.73046875" style="5" customWidth="1"/>
    <col min="9492" max="9495" width="7.73046875" style="5" customWidth="1"/>
    <col min="9496" max="9496" width="8.73046875" style="5" customWidth="1"/>
    <col min="9497" max="9501" width="7.73046875" style="5" customWidth="1"/>
    <col min="9502" max="9502" width="7.59765625" style="5" customWidth="1"/>
    <col min="9503" max="9503" width="7.1328125" style="5" customWidth="1"/>
    <col min="9504" max="9504" width="7.59765625" style="5" customWidth="1"/>
    <col min="9505" max="9505" width="7.1328125" style="5" customWidth="1"/>
    <col min="9506" max="9506" width="7.3984375" style="5" customWidth="1"/>
    <col min="9507" max="9507" width="7.59765625" style="5" customWidth="1"/>
    <col min="9508" max="9508" width="7.86328125" style="5" customWidth="1"/>
    <col min="9509" max="9509" width="8" style="5" customWidth="1"/>
    <col min="9510" max="9510" width="9.265625" style="5" customWidth="1"/>
    <col min="9511" max="9511" width="9" style="5" customWidth="1"/>
    <col min="9512" max="9513" width="7.73046875" style="5" customWidth="1"/>
    <col min="9514" max="9514" width="7.59765625" style="5" customWidth="1"/>
    <col min="9515" max="9516" width="7.73046875" style="5" customWidth="1"/>
    <col min="9517" max="9517" width="7.59765625" style="5" customWidth="1"/>
    <col min="9518" max="9520" width="0" style="5" hidden="1" customWidth="1"/>
    <col min="9521" max="9702" width="9.1328125" style="5"/>
    <col min="9703" max="9703" width="4.86328125" style="5" customWidth="1"/>
    <col min="9704" max="9704" width="18.59765625" style="5" customWidth="1"/>
    <col min="9705" max="9712" width="7.73046875" style="5" customWidth="1"/>
    <col min="9713" max="9714" width="6.73046875" style="5" customWidth="1"/>
    <col min="9715" max="9715" width="9.73046875" style="5" customWidth="1"/>
    <col min="9716" max="9716" width="9.1328125" style="5" customWidth="1"/>
    <col min="9717" max="9717" width="10.3984375" style="5" customWidth="1"/>
    <col min="9718" max="9723" width="9.1328125" style="5" customWidth="1"/>
    <col min="9724" max="9724" width="13.3984375" style="5" customWidth="1"/>
    <col min="9725" max="9725" width="7.86328125" style="5" customWidth="1"/>
    <col min="9726" max="9726" width="9.59765625" style="5" customWidth="1"/>
    <col min="9727" max="9733" width="7.73046875" style="5" customWidth="1"/>
    <col min="9734" max="9735" width="6.73046875" style="5" customWidth="1"/>
    <col min="9736" max="9736" width="9.73046875" style="5" customWidth="1"/>
    <col min="9737" max="9737" width="9.1328125" style="5" customWidth="1"/>
    <col min="9738" max="9738" width="10.3984375" style="5" customWidth="1"/>
    <col min="9739" max="9744" width="9.1328125" style="5" customWidth="1"/>
    <col min="9745" max="9745" width="13.3984375" style="5" customWidth="1"/>
    <col min="9746" max="9746" width="7.86328125" style="5" customWidth="1"/>
    <col min="9747" max="9747" width="8.73046875" style="5" customWidth="1"/>
    <col min="9748" max="9751" width="7.73046875" style="5" customWidth="1"/>
    <col min="9752" max="9752" width="8.73046875" style="5" customWidth="1"/>
    <col min="9753" max="9757" width="7.73046875" style="5" customWidth="1"/>
    <col min="9758" max="9758" width="7.59765625" style="5" customWidth="1"/>
    <col min="9759" max="9759" width="7.1328125" style="5" customWidth="1"/>
    <col min="9760" max="9760" width="7.59765625" style="5" customWidth="1"/>
    <col min="9761" max="9761" width="7.1328125" style="5" customWidth="1"/>
    <col min="9762" max="9762" width="7.3984375" style="5" customWidth="1"/>
    <col min="9763" max="9763" width="7.59765625" style="5" customWidth="1"/>
    <col min="9764" max="9764" width="7.86328125" style="5" customWidth="1"/>
    <col min="9765" max="9765" width="8" style="5" customWidth="1"/>
    <col min="9766" max="9766" width="9.265625" style="5" customWidth="1"/>
    <col min="9767" max="9767" width="9" style="5" customWidth="1"/>
    <col min="9768" max="9769" width="7.73046875" style="5" customWidth="1"/>
    <col min="9770" max="9770" width="7.59765625" style="5" customWidth="1"/>
    <col min="9771" max="9772" width="7.73046875" style="5" customWidth="1"/>
    <col min="9773" max="9773" width="7.59765625" style="5" customWidth="1"/>
    <col min="9774" max="9776" width="0" style="5" hidden="1" customWidth="1"/>
    <col min="9777" max="9958" width="9.1328125" style="5"/>
    <col min="9959" max="9959" width="4.86328125" style="5" customWidth="1"/>
    <col min="9960" max="9960" width="18.59765625" style="5" customWidth="1"/>
    <col min="9961" max="9968" width="7.73046875" style="5" customWidth="1"/>
    <col min="9969" max="9970" width="6.73046875" style="5" customWidth="1"/>
    <col min="9971" max="9971" width="9.73046875" style="5" customWidth="1"/>
    <col min="9972" max="9972" width="9.1328125" style="5" customWidth="1"/>
    <col min="9973" max="9973" width="10.3984375" style="5" customWidth="1"/>
    <col min="9974" max="9979" width="9.1328125" style="5" customWidth="1"/>
    <col min="9980" max="9980" width="13.3984375" style="5" customWidth="1"/>
    <col min="9981" max="9981" width="7.86328125" style="5" customWidth="1"/>
    <col min="9982" max="9982" width="9.59765625" style="5" customWidth="1"/>
    <col min="9983" max="9989" width="7.73046875" style="5" customWidth="1"/>
    <col min="9990" max="9991" width="6.73046875" style="5" customWidth="1"/>
    <col min="9992" max="9992" width="9.73046875" style="5" customWidth="1"/>
    <col min="9993" max="9993" width="9.1328125" style="5" customWidth="1"/>
    <col min="9994" max="9994" width="10.3984375" style="5" customWidth="1"/>
    <col min="9995" max="10000" width="9.1328125" style="5" customWidth="1"/>
    <col min="10001" max="10001" width="13.3984375" style="5" customWidth="1"/>
    <col min="10002" max="10002" width="7.86328125" style="5" customWidth="1"/>
    <col min="10003" max="10003" width="8.73046875" style="5" customWidth="1"/>
    <col min="10004" max="10007" width="7.73046875" style="5" customWidth="1"/>
    <col min="10008" max="10008" width="8.73046875" style="5" customWidth="1"/>
    <col min="10009" max="10013" width="7.73046875" style="5" customWidth="1"/>
    <col min="10014" max="10014" width="7.59765625" style="5" customWidth="1"/>
    <col min="10015" max="10015" width="7.1328125" style="5" customWidth="1"/>
    <col min="10016" max="10016" width="7.59765625" style="5" customWidth="1"/>
    <col min="10017" max="10017" width="7.1328125" style="5" customWidth="1"/>
    <col min="10018" max="10018" width="7.3984375" style="5" customWidth="1"/>
    <col min="10019" max="10019" width="7.59765625" style="5" customWidth="1"/>
    <col min="10020" max="10020" width="7.86328125" style="5" customWidth="1"/>
    <col min="10021" max="10021" width="8" style="5" customWidth="1"/>
    <col min="10022" max="10022" width="9.265625" style="5" customWidth="1"/>
    <col min="10023" max="10023" width="9" style="5" customWidth="1"/>
    <col min="10024" max="10025" width="7.73046875" style="5" customWidth="1"/>
    <col min="10026" max="10026" width="7.59765625" style="5" customWidth="1"/>
    <col min="10027" max="10028" width="7.73046875" style="5" customWidth="1"/>
    <col min="10029" max="10029" width="7.59765625" style="5" customWidth="1"/>
    <col min="10030" max="10032" width="0" style="5" hidden="1" customWidth="1"/>
    <col min="10033" max="10214" width="9.1328125" style="5"/>
    <col min="10215" max="10215" width="4.86328125" style="5" customWidth="1"/>
    <col min="10216" max="10216" width="18.59765625" style="5" customWidth="1"/>
    <col min="10217" max="10224" width="7.73046875" style="5" customWidth="1"/>
    <col min="10225" max="10226" width="6.73046875" style="5" customWidth="1"/>
    <col min="10227" max="10227" width="9.73046875" style="5" customWidth="1"/>
    <col min="10228" max="10228" width="9.1328125" style="5" customWidth="1"/>
    <col min="10229" max="10229" width="10.3984375" style="5" customWidth="1"/>
    <col min="10230" max="10235" width="9.1328125" style="5" customWidth="1"/>
    <col min="10236" max="10236" width="13.3984375" style="5" customWidth="1"/>
    <col min="10237" max="10237" width="7.86328125" style="5" customWidth="1"/>
    <col min="10238" max="10238" width="9.59765625" style="5" customWidth="1"/>
    <col min="10239" max="10245" width="7.73046875" style="5" customWidth="1"/>
    <col min="10246" max="10247" width="6.73046875" style="5" customWidth="1"/>
    <col min="10248" max="10248" width="9.73046875" style="5" customWidth="1"/>
    <col min="10249" max="10249" width="9.1328125" style="5" customWidth="1"/>
    <col min="10250" max="10250" width="10.3984375" style="5" customWidth="1"/>
    <col min="10251" max="10256" width="9.1328125" style="5" customWidth="1"/>
    <col min="10257" max="10257" width="13.3984375" style="5" customWidth="1"/>
    <col min="10258" max="10258" width="7.86328125" style="5" customWidth="1"/>
    <col min="10259" max="10259" width="8.73046875" style="5" customWidth="1"/>
    <col min="10260" max="10263" width="7.73046875" style="5" customWidth="1"/>
    <col min="10264" max="10264" width="8.73046875" style="5" customWidth="1"/>
    <col min="10265" max="10269" width="7.73046875" style="5" customWidth="1"/>
    <col min="10270" max="10270" width="7.59765625" style="5" customWidth="1"/>
    <col min="10271" max="10271" width="7.1328125" style="5" customWidth="1"/>
    <col min="10272" max="10272" width="7.59765625" style="5" customWidth="1"/>
    <col min="10273" max="10273" width="7.1328125" style="5" customWidth="1"/>
    <col min="10274" max="10274" width="7.3984375" style="5" customWidth="1"/>
    <col min="10275" max="10275" width="7.59765625" style="5" customWidth="1"/>
    <col min="10276" max="10276" width="7.86328125" style="5" customWidth="1"/>
    <col min="10277" max="10277" width="8" style="5" customWidth="1"/>
    <col min="10278" max="10278" width="9.265625" style="5" customWidth="1"/>
    <col min="10279" max="10279" width="9" style="5" customWidth="1"/>
    <col min="10280" max="10281" width="7.73046875" style="5" customWidth="1"/>
    <col min="10282" max="10282" width="7.59765625" style="5" customWidth="1"/>
    <col min="10283" max="10284" width="7.73046875" style="5" customWidth="1"/>
    <col min="10285" max="10285" width="7.59765625" style="5" customWidth="1"/>
    <col min="10286" max="10288" width="0" style="5" hidden="1" customWidth="1"/>
    <col min="10289" max="10470" width="9.1328125" style="5"/>
    <col min="10471" max="10471" width="4.86328125" style="5" customWidth="1"/>
    <col min="10472" max="10472" width="18.59765625" style="5" customWidth="1"/>
    <col min="10473" max="10480" width="7.73046875" style="5" customWidth="1"/>
    <col min="10481" max="10482" width="6.73046875" style="5" customWidth="1"/>
    <col min="10483" max="10483" width="9.73046875" style="5" customWidth="1"/>
    <col min="10484" max="10484" width="9.1328125" style="5" customWidth="1"/>
    <col min="10485" max="10485" width="10.3984375" style="5" customWidth="1"/>
    <col min="10486" max="10491" width="9.1328125" style="5" customWidth="1"/>
    <col min="10492" max="10492" width="13.3984375" style="5" customWidth="1"/>
    <col min="10493" max="10493" width="7.86328125" style="5" customWidth="1"/>
    <col min="10494" max="10494" width="9.59765625" style="5" customWidth="1"/>
    <col min="10495" max="10501" width="7.73046875" style="5" customWidth="1"/>
    <col min="10502" max="10503" width="6.73046875" style="5" customWidth="1"/>
    <col min="10504" max="10504" width="9.73046875" style="5" customWidth="1"/>
    <col min="10505" max="10505" width="9.1328125" style="5" customWidth="1"/>
    <col min="10506" max="10506" width="10.3984375" style="5" customWidth="1"/>
    <col min="10507" max="10512" width="9.1328125" style="5" customWidth="1"/>
    <col min="10513" max="10513" width="13.3984375" style="5" customWidth="1"/>
    <col min="10514" max="10514" width="7.86328125" style="5" customWidth="1"/>
    <col min="10515" max="10515" width="8.73046875" style="5" customWidth="1"/>
    <col min="10516" max="10519" width="7.73046875" style="5" customWidth="1"/>
    <col min="10520" max="10520" width="8.73046875" style="5" customWidth="1"/>
    <col min="10521" max="10525" width="7.73046875" style="5" customWidth="1"/>
    <col min="10526" max="10526" width="7.59765625" style="5" customWidth="1"/>
    <col min="10527" max="10527" width="7.1328125" style="5" customWidth="1"/>
    <col min="10528" max="10528" width="7.59765625" style="5" customWidth="1"/>
    <col min="10529" max="10529" width="7.1328125" style="5" customWidth="1"/>
    <col min="10530" max="10530" width="7.3984375" style="5" customWidth="1"/>
    <col min="10531" max="10531" width="7.59765625" style="5" customWidth="1"/>
    <col min="10532" max="10532" width="7.86328125" style="5" customWidth="1"/>
    <col min="10533" max="10533" width="8" style="5" customWidth="1"/>
    <col min="10534" max="10534" width="9.265625" style="5" customWidth="1"/>
    <col min="10535" max="10535" width="9" style="5" customWidth="1"/>
    <col min="10536" max="10537" width="7.73046875" style="5" customWidth="1"/>
    <col min="10538" max="10538" width="7.59765625" style="5" customWidth="1"/>
    <col min="10539" max="10540" width="7.73046875" style="5" customWidth="1"/>
    <col min="10541" max="10541" width="7.59765625" style="5" customWidth="1"/>
    <col min="10542" max="10544" width="0" style="5" hidden="1" customWidth="1"/>
    <col min="10545" max="10726" width="9.1328125" style="5"/>
    <col min="10727" max="10727" width="4.86328125" style="5" customWidth="1"/>
    <col min="10728" max="10728" width="18.59765625" style="5" customWidth="1"/>
    <col min="10729" max="10736" width="7.73046875" style="5" customWidth="1"/>
    <col min="10737" max="10738" width="6.73046875" style="5" customWidth="1"/>
    <col min="10739" max="10739" width="9.73046875" style="5" customWidth="1"/>
    <col min="10740" max="10740" width="9.1328125" style="5" customWidth="1"/>
    <col min="10741" max="10741" width="10.3984375" style="5" customWidth="1"/>
    <col min="10742" max="10747" width="9.1328125" style="5" customWidth="1"/>
    <col min="10748" max="10748" width="13.3984375" style="5" customWidth="1"/>
    <col min="10749" max="10749" width="7.86328125" style="5" customWidth="1"/>
    <col min="10750" max="10750" width="9.59765625" style="5" customWidth="1"/>
    <col min="10751" max="10757" width="7.73046875" style="5" customWidth="1"/>
    <col min="10758" max="10759" width="6.73046875" style="5" customWidth="1"/>
    <col min="10760" max="10760" width="9.73046875" style="5" customWidth="1"/>
    <col min="10761" max="10761" width="9.1328125" style="5" customWidth="1"/>
    <col min="10762" max="10762" width="10.3984375" style="5" customWidth="1"/>
    <col min="10763" max="10768" width="9.1328125" style="5" customWidth="1"/>
    <col min="10769" max="10769" width="13.3984375" style="5" customWidth="1"/>
    <col min="10770" max="10770" width="7.86328125" style="5" customWidth="1"/>
    <col min="10771" max="10771" width="8.73046875" style="5" customWidth="1"/>
    <col min="10772" max="10775" width="7.73046875" style="5" customWidth="1"/>
    <col min="10776" max="10776" width="8.73046875" style="5" customWidth="1"/>
    <col min="10777" max="10781" width="7.73046875" style="5" customWidth="1"/>
    <col min="10782" max="10782" width="7.59765625" style="5" customWidth="1"/>
    <col min="10783" max="10783" width="7.1328125" style="5" customWidth="1"/>
    <col min="10784" max="10784" width="7.59765625" style="5" customWidth="1"/>
    <col min="10785" max="10785" width="7.1328125" style="5" customWidth="1"/>
    <col min="10786" max="10786" width="7.3984375" style="5" customWidth="1"/>
    <col min="10787" max="10787" width="7.59765625" style="5" customWidth="1"/>
    <col min="10788" max="10788" width="7.86328125" style="5" customWidth="1"/>
    <col min="10789" max="10789" width="8" style="5" customWidth="1"/>
    <col min="10790" max="10790" width="9.265625" style="5" customWidth="1"/>
    <col min="10791" max="10791" width="9" style="5" customWidth="1"/>
    <col min="10792" max="10793" width="7.73046875" style="5" customWidth="1"/>
    <col min="10794" max="10794" width="7.59765625" style="5" customWidth="1"/>
    <col min="10795" max="10796" width="7.73046875" style="5" customWidth="1"/>
    <col min="10797" max="10797" width="7.59765625" style="5" customWidth="1"/>
    <col min="10798" max="10800" width="0" style="5" hidden="1" customWidth="1"/>
    <col min="10801" max="10982" width="9.1328125" style="5"/>
    <col min="10983" max="10983" width="4.86328125" style="5" customWidth="1"/>
    <col min="10984" max="10984" width="18.59765625" style="5" customWidth="1"/>
    <col min="10985" max="10992" width="7.73046875" style="5" customWidth="1"/>
    <col min="10993" max="10994" width="6.73046875" style="5" customWidth="1"/>
    <col min="10995" max="10995" width="9.73046875" style="5" customWidth="1"/>
    <col min="10996" max="10996" width="9.1328125" style="5" customWidth="1"/>
    <col min="10997" max="10997" width="10.3984375" style="5" customWidth="1"/>
    <col min="10998" max="11003" width="9.1328125" style="5" customWidth="1"/>
    <col min="11004" max="11004" width="13.3984375" style="5" customWidth="1"/>
    <col min="11005" max="11005" width="7.86328125" style="5" customWidth="1"/>
    <col min="11006" max="11006" width="9.59765625" style="5" customWidth="1"/>
    <col min="11007" max="11013" width="7.73046875" style="5" customWidth="1"/>
    <col min="11014" max="11015" width="6.73046875" style="5" customWidth="1"/>
    <col min="11016" max="11016" width="9.73046875" style="5" customWidth="1"/>
    <col min="11017" max="11017" width="9.1328125" style="5" customWidth="1"/>
    <col min="11018" max="11018" width="10.3984375" style="5" customWidth="1"/>
    <col min="11019" max="11024" width="9.1328125" style="5" customWidth="1"/>
    <col min="11025" max="11025" width="13.3984375" style="5" customWidth="1"/>
    <col min="11026" max="11026" width="7.86328125" style="5" customWidth="1"/>
    <col min="11027" max="11027" width="8.73046875" style="5" customWidth="1"/>
    <col min="11028" max="11031" width="7.73046875" style="5" customWidth="1"/>
    <col min="11032" max="11032" width="8.73046875" style="5" customWidth="1"/>
    <col min="11033" max="11037" width="7.73046875" style="5" customWidth="1"/>
    <col min="11038" max="11038" width="7.59765625" style="5" customWidth="1"/>
    <col min="11039" max="11039" width="7.1328125" style="5" customWidth="1"/>
    <col min="11040" max="11040" width="7.59765625" style="5" customWidth="1"/>
    <col min="11041" max="11041" width="7.1328125" style="5" customWidth="1"/>
    <col min="11042" max="11042" width="7.3984375" style="5" customWidth="1"/>
    <col min="11043" max="11043" width="7.59765625" style="5" customWidth="1"/>
    <col min="11044" max="11044" width="7.86328125" style="5" customWidth="1"/>
    <col min="11045" max="11045" width="8" style="5" customWidth="1"/>
    <col min="11046" max="11046" width="9.265625" style="5" customWidth="1"/>
    <col min="11047" max="11047" width="9" style="5" customWidth="1"/>
    <col min="11048" max="11049" width="7.73046875" style="5" customWidth="1"/>
    <col min="11050" max="11050" width="7.59765625" style="5" customWidth="1"/>
    <col min="11051" max="11052" width="7.73046875" style="5" customWidth="1"/>
    <col min="11053" max="11053" width="7.59765625" style="5" customWidth="1"/>
    <col min="11054" max="11056" width="0" style="5" hidden="1" customWidth="1"/>
    <col min="11057" max="11238" width="9.1328125" style="5"/>
    <col min="11239" max="11239" width="4.86328125" style="5" customWidth="1"/>
    <col min="11240" max="11240" width="18.59765625" style="5" customWidth="1"/>
    <col min="11241" max="11248" width="7.73046875" style="5" customWidth="1"/>
    <col min="11249" max="11250" width="6.73046875" style="5" customWidth="1"/>
    <col min="11251" max="11251" width="9.73046875" style="5" customWidth="1"/>
    <col min="11252" max="11252" width="9.1328125" style="5" customWidth="1"/>
    <col min="11253" max="11253" width="10.3984375" style="5" customWidth="1"/>
    <col min="11254" max="11259" width="9.1328125" style="5" customWidth="1"/>
    <col min="11260" max="11260" width="13.3984375" style="5" customWidth="1"/>
    <col min="11261" max="11261" width="7.86328125" style="5" customWidth="1"/>
    <col min="11262" max="11262" width="9.59765625" style="5" customWidth="1"/>
    <col min="11263" max="11269" width="7.73046875" style="5" customWidth="1"/>
    <col min="11270" max="11271" width="6.73046875" style="5" customWidth="1"/>
    <col min="11272" max="11272" width="9.73046875" style="5" customWidth="1"/>
    <col min="11273" max="11273" width="9.1328125" style="5" customWidth="1"/>
    <col min="11274" max="11274" width="10.3984375" style="5" customWidth="1"/>
    <col min="11275" max="11280" width="9.1328125" style="5" customWidth="1"/>
    <col min="11281" max="11281" width="13.3984375" style="5" customWidth="1"/>
    <col min="11282" max="11282" width="7.86328125" style="5" customWidth="1"/>
    <col min="11283" max="11283" width="8.73046875" style="5" customWidth="1"/>
    <col min="11284" max="11287" width="7.73046875" style="5" customWidth="1"/>
    <col min="11288" max="11288" width="8.73046875" style="5" customWidth="1"/>
    <col min="11289" max="11293" width="7.73046875" style="5" customWidth="1"/>
    <col min="11294" max="11294" width="7.59765625" style="5" customWidth="1"/>
    <col min="11295" max="11295" width="7.1328125" style="5" customWidth="1"/>
    <col min="11296" max="11296" width="7.59765625" style="5" customWidth="1"/>
    <col min="11297" max="11297" width="7.1328125" style="5" customWidth="1"/>
    <col min="11298" max="11298" width="7.3984375" style="5" customWidth="1"/>
    <col min="11299" max="11299" width="7.59765625" style="5" customWidth="1"/>
    <col min="11300" max="11300" width="7.86328125" style="5" customWidth="1"/>
    <col min="11301" max="11301" width="8" style="5" customWidth="1"/>
    <col min="11302" max="11302" width="9.265625" style="5" customWidth="1"/>
    <col min="11303" max="11303" width="9" style="5" customWidth="1"/>
    <col min="11304" max="11305" width="7.73046875" style="5" customWidth="1"/>
    <col min="11306" max="11306" width="7.59765625" style="5" customWidth="1"/>
    <col min="11307" max="11308" width="7.73046875" style="5" customWidth="1"/>
    <col min="11309" max="11309" width="7.59765625" style="5" customWidth="1"/>
    <col min="11310" max="11312" width="0" style="5" hidden="1" customWidth="1"/>
    <col min="11313" max="11494" width="9.1328125" style="5"/>
    <col min="11495" max="11495" width="4.86328125" style="5" customWidth="1"/>
    <col min="11496" max="11496" width="18.59765625" style="5" customWidth="1"/>
    <col min="11497" max="11504" width="7.73046875" style="5" customWidth="1"/>
    <col min="11505" max="11506" width="6.73046875" style="5" customWidth="1"/>
    <col min="11507" max="11507" width="9.73046875" style="5" customWidth="1"/>
    <col min="11508" max="11508" width="9.1328125" style="5" customWidth="1"/>
    <col min="11509" max="11509" width="10.3984375" style="5" customWidth="1"/>
    <col min="11510" max="11515" width="9.1328125" style="5" customWidth="1"/>
    <col min="11516" max="11516" width="13.3984375" style="5" customWidth="1"/>
    <col min="11517" max="11517" width="7.86328125" style="5" customWidth="1"/>
    <col min="11518" max="11518" width="9.59765625" style="5" customWidth="1"/>
    <col min="11519" max="11525" width="7.73046875" style="5" customWidth="1"/>
    <col min="11526" max="11527" width="6.73046875" style="5" customWidth="1"/>
    <col min="11528" max="11528" width="9.73046875" style="5" customWidth="1"/>
    <col min="11529" max="11529" width="9.1328125" style="5" customWidth="1"/>
    <col min="11530" max="11530" width="10.3984375" style="5" customWidth="1"/>
    <col min="11531" max="11536" width="9.1328125" style="5" customWidth="1"/>
    <col min="11537" max="11537" width="13.3984375" style="5" customWidth="1"/>
    <col min="11538" max="11538" width="7.86328125" style="5" customWidth="1"/>
    <col min="11539" max="11539" width="8.73046875" style="5" customWidth="1"/>
    <col min="11540" max="11543" width="7.73046875" style="5" customWidth="1"/>
    <col min="11544" max="11544" width="8.73046875" style="5" customWidth="1"/>
    <col min="11545" max="11549" width="7.73046875" style="5" customWidth="1"/>
    <col min="11550" max="11550" width="7.59765625" style="5" customWidth="1"/>
    <col min="11551" max="11551" width="7.1328125" style="5" customWidth="1"/>
    <col min="11552" max="11552" width="7.59765625" style="5" customWidth="1"/>
    <col min="11553" max="11553" width="7.1328125" style="5" customWidth="1"/>
    <col min="11554" max="11554" width="7.3984375" style="5" customWidth="1"/>
    <col min="11555" max="11555" width="7.59765625" style="5" customWidth="1"/>
    <col min="11556" max="11556" width="7.86328125" style="5" customWidth="1"/>
    <col min="11557" max="11557" width="8" style="5" customWidth="1"/>
    <col min="11558" max="11558" width="9.265625" style="5" customWidth="1"/>
    <col min="11559" max="11559" width="9" style="5" customWidth="1"/>
    <col min="11560" max="11561" width="7.73046875" style="5" customWidth="1"/>
    <col min="11562" max="11562" width="7.59765625" style="5" customWidth="1"/>
    <col min="11563" max="11564" width="7.73046875" style="5" customWidth="1"/>
    <col min="11565" max="11565" width="7.59765625" style="5" customWidth="1"/>
    <col min="11566" max="11568" width="0" style="5" hidden="1" customWidth="1"/>
    <col min="11569" max="11750" width="9.1328125" style="5"/>
    <col min="11751" max="11751" width="4.86328125" style="5" customWidth="1"/>
    <col min="11752" max="11752" width="18.59765625" style="5" customWidth="1"/>
    <col min="11753" max="11760" width="7.73046875" style="5" customWidth="1"/>
    <col min="11761" max="11762" width="6.73046875" style="5" customWidth="1"/>
    <col min="11763" max="11763" width="9.73046875" style="5" customWidth="1"/>
    <col min="11764" max="11764" width="9.1328125" style="5" customWidth="1"/>
    <col min="11765" max="11765" width="10.3984375" style="5" customWidth="1"/>
    <col min="11766" max="11771" width="9.1328125" style="5" customWidth="1"/>
    <col min="11772" max="11772" width="13.3984375" style="5" customWidth="1"/>
    <col min="11773" max="11773" width="7.86328125" style="5" customWidth="1"/>
    <col min="11774" max="11774" width="9.59765625" style="5" customWidth="1"/>
    <col min="11775" max="11781" width="7.73046875" style="5" customWidth="1"/>
    <col min="11782" max="11783" width="6.73046875" style="5" customWidth="1"/>
    <col min="11784" max="11784" width="9.73046875" style="5" customWidth="1"/>
    <col min="11785" max="11785" width="9.1328125" style="5" customWidth="1"/>
    <col min="11786" max="11786" width="10.3984375" style="5" customWidth="1"/>
    <col min="11787" max="11792" width="9.1328125" style="5" customWidth="1"/>
    <col min="11793" max="11793" width="13.3984375" style="5" customWidth="1"/>
    <col min="11794" max="11794" width="7.86328125" style="5" customWidth="1"/>
    <col min="11795" max="11795" width="8.73046875" style="5" customWidth="1"/>
    <col min="11796" max="11799" width="7.73046875" style="5" customWidth="1"/>
    <col min="11800" max="11800" width="8.73046875" style="5" customWidth="1"/>
    <col min="11801" max="11805" width="7.73046875" style="5" customWidth="1"/>
    <col min="11806" max="11806" width="7.59765625" style="5" customWidth="1"/>
    <col min="11807" max="11807" width="7.1328125" style="5" customWidth="1"/>
    <col min="11808" max="11808" width="7.59765625" style="5" customWidth="1"/>
    <col min="11809" max="11809" width="7.1328125" style="5" customWidth="1"/>
    <col min="11810" max="11810" width="7.3984375" style="5" customWidth="1"/>
    <col min="11811" max="11811" width="7.59765625" style="5" customWidth="1"/>
    <col min="11812" max="11812" width="7.86328125" style="5" customWidth="1"/>
    <col min="11813" max="11813" width="8" style="5" customWidth="1"/>
    <col min="11814" max="11814" width="9.265625" style="5" customWidth="1"/>
    <col min="11815" max="11815" width="9" style="5" customWidth="1"/>
    <col min="11816" max="11817" width="7.73046875" style="5" customWidth="1"/>
    <col min="11818" max="11818" width="7.59765625" style="5" customWidth="1"/>
    <col min="11819" max="11820" width="7.73046875" style="5" customWidth="1"/>
    <col min="11821" max="11821" width="7.59765625" style="5" customWidth="1"/>
    <col min="11822" max="11824" width="0" style="5" hidden="1" customWidth="1"/>
    <col min="11825" max="12006" width="9.1328125" style="5"/>
    <col min="12007" max="12007" width="4.86328125" style="5" customWidth="1"/>
    <col min="12008" max="12008" width="18.59765625" style="5" customWidth="1"/>
    <col min="12009" max="12016" width="7.73046875" style="5" customWidth="1"/>
    <col min="12017" max="12018" width="6.73046875" style="5" customWidth="1"/>
    <col min="12019" max="12019" width="9.73046875" style="5" customWidth="1"/>
    <col min="12020" max="12020" width="9.1328125" style="5" customWidth="1"/>
    <col min="12021" max="12021" width="10.3984375" style="5" customWidth="1"/>
    <col min="12022" max="12027" width="9.1328125" style="5" customWidth="1"/>
    <col min="12028" max="12028" width="13.3984375" style="5" customWidth="1"/>
    <col min="12029" max="12029" width="7.86328125" style="5" customWidth="1"/>
    <col min="12030" max="12030" width="9.59765625" style="5" customWidth="1"/>
    <col min="12031" max="12037" width="7.73046875" style="5" customWidth="1"/>
    <col min="12038" max="12039" width="6.73046875" style="5" customWidth="1"/>
    <col min="12040" max="12040" width="9.73046875" style="5" customWidth="1"/>
    <col min="12041" max="12041" width="9.1328125" style="5" customWidth="1"/>
    <col min="12042" max="12042" width="10.3984375" style="5" customWidth="1"/>
    <col min="12043" max="12048" width="9.1328125" style="5" customWidth="1"/>
    <col min="12049" max="12049" width="13.3984375" style="5" customWidth="1"/>
    <col min="12050" max="12050" width="7.86328125" style="5" customWidth="1"/>
    <col min="12051" max="12051" width="8.73046875" style="5" customWidth="1"/>
    <col min="12052" max="12055" width="7.73046875" style="5" customWidth="1"/>
    <col min="12056" max="12056" width="8.73046875" style="5" customWidth="1"/>
    <col min="12057" max="12061" width="7.73046875" style="5" customWidth="1"/>
    <col min="12062" max="12062" width="7.59765625" style="5" customWidth="1"/>
    <col min="12063" max="12063" width="7.1328125" style="5" customWidth="1"/>
    <col min="12064" max="12064" width="7.59765625" style="5" customWidth="1"/>
    <col min="12065" max="12065" width="7.1328125" style="5" customWidth="1"/>
    <col min="12066" max="12066" width="7.3984375" style="5" customWidth="1"/>
    <col min="12067" max="12067" width="7.59765625" style="5" customWidth="1"/>
    <col min="12068" max="12068" width="7.86328125" style="5" customWidth="1"/>
    <col min="12069" max="12069" width="8" style="5" customWidth="1"/>
    <col min="12070" max="12070" width="9.265625" style="5" customWidth="1"/>
    <col min="12071" max="12071" width="9" style="5" customWidth="1"/>
    <col min="12072" max="12073" width="7.73046875" style="5" customWidth="1"/>
    <col min="12074" max="12074" width="7.59765625" style="5" customWidth="1"/>
    <col min="12075" max="12076" width="7.73046875" style="5" customWidth="1"/>
    <col min="12077" max="12077" width="7.59765625" style="5" customWidth="1"/>
    <col min="12078" max="12080" width="0" style="5" hidden="1" customWidth="1"/>
    <col min="12081" max="12262" width="9.1328125" style="5"/>
    <col min="12263" max="12263" width="4.86328125" style="5" customWidth="1"/>
    <col min="12264" max="12264" width="18.59765625" style="5" customWidth="1"/>
    <col min="12265" max="12272" width="7.73046875" style="5" customWidth="1"/>
    <col min="12273" max="12274" width="6.73046875" style="5" customWidth="1"/>
    <col min="12275" max="12275" width="9.73046875" style="5" customWidth="1"/>
    <col min="12276" max="12276" width="9.1328125" style="5" customWidth="1"/>
    <col min="12277" max="12277" width="10.3984375" style="5" customWidth="1"/>
    <col min="12278" max="12283" width="9.1328125" style="5" customWidth="1"/>
    <col min="12284" max="12284" width="13.3984375" style="5" customWidth="1"/>
    <col min="12285" max="12285" width="7.86328125" style="5" customWidth="1"/>
    <col min="12286" max="12286" width="9.59765625" style="5" customWidth="1"/>
    <col min="12287" max="12293" width="7.73046875" style="5" customWidth="1"/>
    <col min="12294" max="12295" width="6.73046875" style="5" customWidth="1"/>
    <col min="12296" max="12296" width="9.73046875" style="5" customWidth="1"/>
    <col min="12297" max="12297" width="9.1328125" style="5" customWidth="1"/>
    <col min="12298" max="12298" width="10.3984375" style="5" customWidth="1"/>
    <col min="12299" max="12304" width="9.1328125" style="5" customWidth="1"/>
    <col min="12305" max="12305" width="13.3984375" style="5" customWidth="1"/>
    <col min="12306" max="12306" width="7.86328125" style="5" customWidth="1"/>
    <col min="12307" max="12307" width="8.73046875" style="5" customWidth="1"/>
    <col min="12308" max="12311" width="7.73046875" style="5" customWidth="1"/>
    <col min="12312" max="12312" width="8.73046875" style="5" customWidth="1"/>
    <col min="12313" max="12317" width="7.73046875" style="5" customWidth="1"/>
    <col min="12318" max="12318" width="7.59765625" style="5" customWidth="1"/>
    <col min="12319" max="12319" width="7.1328125" style="5" customWidth="1"/>
    <col min="12320" max="12320" width="7.59765625" style="5" customWidth="1"/>
    <col min="12321" max="12321" width="7.1328125" style="5" customWidth="1"/>
    <col min="12322" max="12322" width="7.3984375" style="5" customWidth="1"/>
    <col min="12323" max="12323" width="7.59765625" style="5" customWidth="1"/>
    <col min="12324" max="12324" width="7.86328125" style="5" customWidth="1"/>
    <col min="12325" max="12325" width="8" style="5" customWidth="1"/>
    <col min="12326" max="12326" width="9.265625" style="5" customWidth="1"/>
    <col min="12327" max="12327" width="9" style="5" customWidth="1"/>
    <col min="12328" max="12329" width="7.73046875" style="5" customWidth="1"/>
    <col min="12330" max="12330" width="7.59765625" style="5" customWidth="1"/>
    <col min="12331" max="12332" width="7.73046875" style="5" customWidth="1"/>
    <col min="12333" max="12333" width="7.59765625" style="5" customWidth="1"/>
    <col min="12334" max="12336" width="0" style="5" hidden="1" customWidth="1"/>
    <col min="12337" max="12518" width="9.1328125" style="5"/>
    <col min="12519" max="12519" width="4.86328125" style="5" customWidth="1"/>
    <col min="12520" max="12520" width="18.59765625" style="5" customWidth="1"/>
    <col min="12521" max="12528" width="7.73046875" style="5" customWidth="1"/>
    <col min="12529" max="12530" width="6.73046875" style="5" customWidth="1"/>
    <col min="12531" max="12531" width="9.73046875" style="5" customWidth="1"/>
    <col min="12532" max="12532" width="9.1328125" style="5" customWidth="1"/>
    <col min="12533" max="12533" width="10.3984375" style="5" customWidth="1"/>
    <col min="12534" max="12539" width="9.1328125" style="5" customWidth="1"/>
    <col min="12540" max="12540" width="13.3984375" style="5" customWidth="1"/>
    <col min="12541" max="12541" width="7.86328125" style="5" customWidth="1"/>
    <col min="12542" max="12542" width="9.59765625" style="5" customWidth="1"/>
    <col min="12543" max="12549" width="7.73046875" style="5" customWidth="1"/>
    <col min="12550" max="12551" width="6.73046875" style="5" customWidth="1"/>
    <col min="12552" max="12552" width="9.73046875" style="5" customWidth="1"/>
    <col min="12553" max="12553" width="9.1328125" style="5" customWidth="1"/>
    <col min="12554" max="12554" width="10.3984375" style="5" customWidth="1"/>
    <col min="12555" max="12560" width="9.1328125" style="5" customWidth="1"/>
    <col min="12561" max="12561" width="13.3984375" style="5" customWidth="1"/>
    <col min="12562" max="12562" width="7.86328125" style="5" customWidth="1"/>
    <col min="12563" max="12563" width="8.73046875" style="5" customWidth="1"/>
    <col min="12564" max="12567" width="7.73046875" style="5" customWidth="1"/>
    <col min="12568" max="12568" width="8.73046875" style="5" customWidth="1"/>
    <col min="12569" max="12573" width="7.73046875" style="5" customWidth="1"/>
    <col min="12574" max="12574" width="7.59765625" style="5" customWidth="1"/>
    <col min="12575" max="12575" width="7.1328125" style="5" customWidth="1"/>
    <col min="12576" max="12576" width="7.59765625" style="5" customWidth="1"/>
    <col min="12577" max="12577" width="7.1328125" style="5" customWidth="1"/>
    <col min="12578" max="12578" width="7.3984375" style="5" customWidth="1"/>
    <col min="12579" max="12579" width="7.59765625" style="5" customWidth="1"/>
    <col min="12580" max="12580" width="7.86328125" style="5" customWidth="1"/>
    <col min="12581" max="12581" width="8" style="5" customWidth="1"/>
    <col min="12582" max="12582" width="9.265625" style="5" customWidth="1"/>
    <col min="12583" max="12583" width="9" style="5" customWidth="1"/>
    <col min="12584" max="12585" width="7.73046875" style="5" customWidth="1"/>
    <col min="12586" max="12586" width="7.59765625" style="5" customWidth="1"/>
    <col min="12587" max="12588" width="7.73046875" style="5" customWidth="1"/>
    <col min="12589" max="12589" width="7.59765625" style="5" customWidth="1"/>
    <col min="12590" max="12592" width="0" style="5" hidden="1" customWidth="1"/>
    <col min="12593" max="12774" width="9.1328125" style="5"/>
    <col min="12775" max="12775" width="4.86328125" style="5" customWidth="1"/>
    <col min="12776" max="12776" width="18.59765625" style="5" customWidth="1"/>
    <col min="12777" max="12784" width="7.73046875" style="5" customWidth="1"/>
    <col min="12785" max="12786" width="6.73046875" style="5" customWidth="1"/>
    <col min="12787" max="12787" width="9.73046875" style="5" customWidth="1"/>
    <col min="12788" max="12788" width="9.1328125" style="5" customWidth="1"/>
    <col min="12789" max="12789" width="10.3984375" style="5" customWidth="1"/>
    <col min="12790" max="12795" width="9.1328125" style="5" customWidth="1"/>
    <col min="12796" max="12796" width="13.3984375" style="5" customWidth="1"/>
    <col min="12797" max="12797" width="7.86328125" style="5" customWidth="1"/>
    <col min="12798" max="12798" width="9.59765625" style="5" customWidth="1"/>
    <col min="12799" max="12805" width="7.73046875" style="5" customWidth="1"/>
    <col min="12806" max="12807" width="6.73046875" style="5" customWidth="1"/>
    <col min="12808" max="12808" width="9.73046875" style="5" customWidth="1"/>
    <col min="12809" max="12809" width="9.1328125" style="5" customWidth="1"/>
    <col min="12810" max="12810" width="10.3984375" style="5" customWidth="1"/>
    <col min="12811" max="12816" width="9.1328125" style="5" customWidth="1"/>
    <col min="12817" max="12817" width="13.3984375" style="5" customWidth="1"/>
    <col min="12818" max="12818" width="7.86328125" style="5" customWidth="1"/>
    <col min="12819" max="12819" width="8.73046875" style="5" customWidth="1"/>
    <col min="12820" max="12823" width="7.73046875" style="5" customWidth="1"/>
    <col min="12824" max="12824" width="8.73046875" style="5" customWidth="1"/>
    <col min="12825" max="12829" width="7.73046875" style="5" customWidth="1"/>
    <col min="12830" max="12830" width="7.59765625" style="5" customWidth="1"/>
    <col min="12831" max="12831" width="7.1328125" style="5" customWidth="1"/>
    <col min="12832" max="12832" width="7.59765625" style="5" customWidth="1"/>
    <col min="12833" max="12833" width="7.1328125" style="5" customWidth="1"/>
    <col min="12834" max="12834" width="7.3984375" style="5" customWidth="1"/>
    <col min="12835" max="12835" width="7.59765625" style="5" customWidth="1"/>
    <col min="12836" max="12836" width="7.86328125" style="5" customWidth="1"/>
    <col min="12837" max="12837" width="8" style="5" customWidth="1"/>
    <col min="12838" max="12838" width="9.265625" style="5" customWidth="1"/>
    <col min="12839" max="12839" width="9" style="5" customWidth="1"/>
    <col min="12840" max="12841" width="7.73046875" style="5" customWidth="1"/>
    <col min="12842" max="12842" width="7.59765625" style="5" customWidth="1"/>
    <col min="12843" max="12844" width="7.73046875" style="5" customWidth="1"/>
    <col min="12845" max="12845" width="7.59765625" style="5" customWidth="1"/>
    <col min="12846" max="12848" width="0" style="5" hidden="1" customWidth="1"/>
    <col min="12849" max="13030" width="9.1328125" style="5"/>
    <col min="13031" max="13031" width="4.86328125" style="5" customWidth="1"/>
    <col min="13032" max="13032" width="18.59765625" style="5" customWidth="1"/>
    <col min="13033" max="13040" width="7.73046875" style="5" customWidth="1"/>
    <col min="13041" max="13042" width="6.73046875" style="5" customWidth="1"/>
    <col min="13043" max="13043" width="9.73046875" style="5" customWidth="1"/>
    <col min="13044" max="13044" width="9.1328125" style="5" customWidth="1"/>
    <col min="13045" max="13045" width="10.3984375" style="5" customWidth="1"/>
    <col min="13046" max="13051" width="9.1328125" style="5" customWidth="1"/>
    <col min="13052" max="13052" width="13.3984375" style="5" customWidth="1"/>
    <col min="13053" max="13053" width="7.86328125" style="5" customWidth="1"/>
    <col min="13054" max="13054" width="9.59765625" style="5" customWidth="1"/>
    <col min="13055" max="13061" width="7.73046875" style="5" customWidth="1"/>
    <col min="13062" max="13063" width="6.73046875" style="5" customWidth="1"/>
    <col min="13064" max="13064" width="9.73046875" style="5" customWidth="1"/>
    <col min="13065" max="13065" width="9.1328125" style="5" customWidth="1"/>
    <col min="13066" max="13066" width="10.3984375" style="5" customWidth="1"/>
    <col min="13067" max="13072" width="9.1328125" style="5" customWidth="1"/>
    <col min="13073" max="13073" width="13.3984375" style="5" customWidth="1"/>
    <col min="13074" max="13074" width="7.86328125" style="5" customWidth="1"/>
    <col min="13075" max="13075" width="8.73046875" style="5" customWidth="1"/>
    <col min="13076" max="13079" width="7.73046875" style="5" customWidth="1"/>
    <col min="13080" max="13080" width="8.73046875" style="5" customWidth="1"/>
    <col min="13081" max="13085" width="7.73046875" style="5" customWidth="1"/>
    <col min="13086" max="13086" width="7.59765625" style="5" customWidth="1"/>
    <col min="13087" max="13087" width="7.1328125" style="5" customWidth="1"/>
    <col min="13088" max="13088" width="7.59765625" style="5" customWidth="1"/>
    <col min="13089" max="13089" width="7.1328125" style="5" customWidth="1"/>
    <col min="13090" max="13090" width="7.3984375" style="5" customWidth="1"/>
    <col min="13091" max="13091" width="7.59765625" style="5" customWidth="1"/>
    <col min="13092" max="13092" width="7.86328125" style="5" customWidth="1"/>
    <col min="13093" max="13093" width="8" style="5" customWidth="1"/>
    <col min="13094" max="13094" width="9.265625" style="5" customWidth="1"/>
    <col min="13095" max="13095" width="9" style="5" customWidth="1"/>
    <col min="13096" max="13097" width="7.73046875" style="5" customWidth="1"/>
    <col min="13098" max="13098" width="7.59765625" style="5" customWidth="1"/>
    <col min="13099" max="13100" width="7.73046875" style="5" customWidth="1"/>
    <col min="13101" max="13101" width="7.59765625" style="5" customWidth="1"/>
    <col min="13102" max="13104" width="0" style="5" hidden="1" customWidth="1"/>
    <col min="13105" max="13286" width="9.1328125" style="5"/>
    <col min="13287" max="13287" width="4.86328125" style="5" customWidth="1"/>
    <col min="13288" max="13288" width="18.59765625" style="5" customWidth="1"/>
    <col min="13289" max="13296" width="7.73046875" style="5" customWidth="1"/>
    <col min="13297" max="13298" width="6.73046875" style="5" customWidth="1"/>
    <col min="13299" max="13299" width="9.73046875" style="5" customWidth="1"/>
    <col min="13300" max="13300" width="9.1328125" style="5" customWidth="1"/>
    <col min="13301" max="13301" width="10.3984375" style="5" customWidth="1"/>
    <col min="13302" max="13307" width="9.1328125" style="5" customWidth="1"/>
    <col min="13308" max="13308" width="13.3984375" style="5" customWidth="1"/>
    <col min="13309" max="13309" width="7.86328125" style="5" customWidth="1"/>
    <col min="13310" max="13310" width="9.59765625" style="5" customWidth="1"/>
    <col min="13311" max="13317" width="7.73046875" style="5" customWidth="1"/>
    <col min="13318" max="13319" width="6.73046875" style="5" customWidth="1"/>
    <col min="13320" max="13320" width="9.73046875" style="5" customWidth="1"/>
    <col min="13321" max="13321" width="9.1328125" style="5" customWidth="1"/>
    <col min="13322" max="13322" width="10.3984375" style="5" customWidth="1"/>
    <col min="13323" max="13328" width="9.1328125" style="5" customWidth="1"/>
    <col min="13329" max="13329" width="13.3984375" style="5" customWidth="1"/>
    <col min="13330" max="13330" width="7.86328125" style="5" customWidth="1"/>
    <col min="13331" max="13331" width="8.73046875" style="5" customWidth="1"/>
    <col min="13332" max="13335" width="7.73046875" style="5" customWidth="1"/>
    <col min="13336" max="13336" width="8.73046875" style="5" customWidth="1"/>
    <col min="13337" max="13341" width="7.73046875" style="5" customWidth="1"/>
    <col min="13342" max="13342" width="7.59765625" style="5" customWidth="1"/>
    <col min="13343" max="13343" width="7.1328125" style="5" customWidth="1"/>
    <col min="13344" max="13344" width="7.59765625" style="5" customWidth="1"/>
    <col min="13345" max="13345" width="7.1328125" style="5" customWidth="1"/>
    <col min="13346" max="13346" width="7.3984375" style="5" customWidth="1"/>
    <col min="13347" max="13347" width="7.59765625" style="5" customWidth="1"/>
    <col min="13348" max="13348" width="7.86328125" style="5" customWidth="1"/>
    <col min="13349" max="13349" width="8" style="5" customWidth="1"/>
    <col min="13350" max="13350" width="9.265625" style="5" customWidth="1"/>
    <col min="13351" max="13351" width="9" style="5" customWidth="1"/>
    <col min="13352" max="13353" width="7.73046875" style="5" customWidth="1"/>
    <col min="13354" max="13354" width="7.59765625" style="5" customWidth="1"/>
    <col min="13355" max="13356" width="7.73046875" style="5" customWidth="1"/>
    <col min="13357" max="13357" width="7.59765625" style="5" customWidth="1"/>
    <col min="13358" max="13360" width="0" style="5" hidden="1" customWidth="1"/>
    <col min="13361" max="13542" width="9.1328125" style="5"/>
    <col min="13543" max="13543" width="4.86328125" style="5" customWidth="1"/>
    <col min="13544" max="13544" width="18.59765625" style="5" customWidth="1"/>
    <col min="13545" max="13552" width="7.73046875" style="5" customWidth="1"/>
    <col min="13553" max="13554" width="6.73046875" style="5" customWidth="1"/>
    <col min="13555" max="13555" width="9.73046875" style="5" customWidth="1"/>
    <col min="13556" max="13556" width="9.1328125" style="5" customWidth="1"/>
    <col min="13557" max="13557" width="10.3984375" style="5" customWidth="1"/>
    <col min="13558" max="13563" width="9.1328125" style="5" customWidth="1"/>
    <col min="13564" max="13564" width="13.3984375" style="5" customWidth="1"/>
    <col min="13565" max="13565" width="7.86328125" style="5" customWidth="1"/>
    <col min="13566" max="13566" width="9.59765625" style="5" customWidth="1"/>
    <col min="13567" max="13573" width="7.73046875" style="5" customWidth="1"/>
    <col min="13574" max="13575" width="6.73046875" style="5" customWidth="1"/>
    <col min="13576" max="13576" width="9.73046875" style="5" customWidth="1"/>
    <col min="13577" max="13577" width="9.1328125" style="5" customWidth="1"/>
    <col min="13578" max="13578" width="10.3984375" style="5" customWidth="1"/>
    <col min="13579" max="13584" width="9.1328125" style="5" customWidth="1"/>
    <col min="13585" max="13585" width="13.3984375" style="5" customWidth="1"/>
    <col min="13586" max="13586" width="7.86328125" style="5" customWidth="1"/>
    <col min="13587" max="13587" width="8.73046875" style="5" customWidth="1"/>
    <col min="13588" max="13591" width="7.73046875" style="5" customWidth="1"/>
    <col min="13592" max="13592" width="8.73046875" style="5" customWidth="1"/>
    <col min="13593" max="13597" width="7.73046875" style="5" customWidth="1"/>
    <col min="13598" max="13598" width="7.59765625" style="5" customWidth="1"/>
    <col min="13599" max="13599" width="7.1328125" style="5" customWidth="1"/>
    <col min="13600" max="13600" width="7.59765625" style="5" customWidth="1"/>
    <col min="13601" max="13601" width="7.1328125" style="5" customWidth="1"/>
    <col min="13602" max="13602" width="7.3984375" style="5" customWidth="1"/>
    <col min="13603" max="13603" width="7.59765625" style="5" customWidth="1"/>
    <col min="13604" max="13604" width="7.86328125" style="5" customWidth="1"/>
    <col min="13605" max="13605" width="8" style="5" customWidth="1"/>
    <col min="13606" max="13606" width="9.265625" style="5" customWidth="1"/>
    <col min="13607" max="13607" width="9" style="5" customWidth="1"/>
    <col min="13608" max="13609" width="7.73046875" style="5" customWidth="1"/>
    <col min="13610" max="13610" width="7.59765625" style="5" customWidth="1"/>
    <col min="13611" max="13612" width="7.73046875" style="5" customWidth="1"/>
    <col min="13613" max="13613" width="7.59765625" style="5" customWidth="1"/>
    <col min="13614" max="13616" width="0" style="5" hidden="1" customWidth="1"/>
    <col min="13617" max="13798" width="9.1328125" style="5"/>
    <col min="13799" max="13799" width="4.86328125" style="5" customWidth="1"/>
    <col min="13800" max="13800" width="18.59765625" style="5" customWidth="1"/>
    <col min="13801" max="13808" width="7.73046875" style="5" customWidth="1"/>
    <col min="13809" max="13810" width="6.73046875" style="5" customWidth="1"/>
    <col min="13811" max="13811" width="9.73046875" style="5" customWidth="1"/>
    <col min="13812" max="13812" width="9.1328125" style="5" customWidth="1"/>
    <col min="13813" max="13813" width="10.3984375" style="5" customWidth="1"/>
    <col min="13814" max="13819" width="9.1328125" style="5" customWidth="1"/>
    <col min="13820" max="13820" width="13.3984375" style="5" customWidth="1"/>
    <col min="13821" max="13821" width="7.86328125" style="5" customWidth="1"/>
    <col min="13822" max="13822" width="9.59765625" style="5" customWidth="1"/>
    <col min="13823" max="13829" width="7.73046875" style="5" customWidth="1"/>
    <col min="13830" max="13831" width="6.73046875" style="5" customWidth="1"/>
    <col min="13832" max="13832" width="9.73046875" style="5" customWidth="1"/>
    <col min="13833" max="13833" width="9.1328125" style="5" customWidth="1"/>
    <col min="13834" max="13834" width="10.3984375" style="5" customWidth="1"/>
    <col min="13835" max="13840" width="9.1328125" style="5" customWidth="1"/>
    <col min="13841" max="13841" width="13.3984375" style="5" customWidth="1"/>
    <col min="13842" max="13842" width="7.86328125" style="5" customWidth="1"/>
    <col min="13843" max="13843" width="8.73046875" style="5" customWidth="1"/>
    <col min="13844" max="13847" width="7.73046875" style="5" customWidth="1"/>
    <col min="13848" max="13848" width="8.73046875" style="5" customWidth="1"/>
    <col min="13849" max="13853" width="7.73046875" style="5" customWidth="1"/>
    <col min="13854" max="13854" width="7.59765625" style="5" customWidth="1"/>
    <col min="13855" max="13855" width="7.1328125" style="5" customWidth="1"/>
    <col min="13856" max="13856" width="7.59765625" style="5" customWidth="1"/>
    <col min="13857" max="13857" width="7.1328125" style="5" customWidth="1"/>
    <col min="13858" max="13858" width="7.3984375" style="5" customWidth="1"/>
    <col min="13859" max="13859" width="7.59765625" style="5" customWidth="1"/>
    <col min="13860" max="13860" width="7.86328125" style="5" customWidth="1"/>
    <col min="13861" max="13861" width="8" style="5" customWidth="1"/>
    <col min="13862" max="13862" width="9.265625" style="5" customWidth="1"/>
    <col min="13863" max="13863" width="9" style="5" customWidth="1"/>
    <col min="13864" max="13865" width="7.73046875" style="5" customWidth="1"/>
    <col min="13866" max="13866" width="7.59765625" style="5" customWidth="1"/>
    <col min="13867" max="13868" width="7.73046875" style="5" customWidth="1"/>
    <col min="13869" max="13869" width="7.59765625" style="5" customWidth="1"/>
    <col min="13870" max="13872" width="0" style="5" hidden="1" customWidth="1"/>
    <col min="13873" max="14054" width="9.1328125" style="5"/>
    <col min="14055" max="14055" width="4.86328125" style="5" customWidth="1"/>
    <col min="14056" max="14056" width="18.59765625" style="5" customWidth="1"/>
    <col min="14057" max="14064" width="7.73046875" style="5" customWidth="1"/>
    <col min="14065" max="14066" width="6.73046875" style="5" customWidth="1"/>
    <col min="14067" max="14067" width="9.73046875" style="5" customWidth="1"/>
    <col min="14068" max="14068" width="9.1328125" style="5" customWidth="1"/>
    <col min="14069" max="14069" width="10.3984375" style="5" customWidth="1"/>
    <col min="14070" max="14075" width="9.1328125" style="5" customWidth="1"/>
    <col min="14076" max="14076" width="13.3984375" style="5" customWidth="1"/>
    <col min="14077" max="14077" width="7.86328125" style="5" customWidth="1"/>
    <col min="14078" max="14078" width="9.59765625" style="5" customWidth="1"/>
    <col min="14079" max="14085" width="7.73046875" style="5" customWidth="1"/>
    <col min="14086" max="14087" width="6.73046875" style="5" customWidth="1"/>
    <col min="14088" max="14088" width="9.73046875" style="5" customWidth="1"/>
    <col min="14089" max="14089" width="9.1328125" style="5" customWidth="1"/>
    <col min="14090" max="14090" width="10.3984375" style="5" customWidth="1"/>
    <col min="14091" max="14096" width="9.1328125" style="5" customWidth="1"/>
    <col min="14097" max="14097" width="13.3984375" style="5" customWidth="1"/>
    <col min="14098" max="14098" width="7.86328125" style="5" customWidth="1"/>
    <col min="14099" max="14099" width="8.73046875" style="5" customWidth="1"/>
    <col min="14100" max="14103" width="7.73046875" style="5" customWidth="1"/>
    <col min="14104" max="14104" width="8.73046875" style="5" customWidth="1"/>
    <col min="14105" max="14109" width="7.73046875" style="5" customWidth="1"/>
    <col min="14110" max="14110" width="7.59765625" style="5" customWidth="1"/>
    <col min="14111" max="14111" width="7.1328125" style="5" customWidth="1"/>
    <col min="14112" max="14112" width="7.59765625" style="5" customWidth="1"/>
    <col min="14113" max="14113" width="7.1328125" style="5" customWidth="1"/>
    <col min="14114" max="14114" width="7.3984375" style="5" customWidth="1"/>
    <col min="14115" max="14115" width="7.59765625" style="5" customWidth="1"/>
    <col min="14116" max="14116" width="7.86328125" style="5" customWidth="1"/>
    <col min="14117" max="14117" width="8" style="5" customWidth="1"/>
    <col min="14118" max="14118" width="9.265625" style="5" customWidth="1"/>
    <col min="14119" max="14119" width="9" style="5" customWidth="1"/>
    <col min="14120" max="14121" width="7.73046875" style="5" customWidth="1"/>
    <col min="14122" max="14122" width="7.59765625" style="5" customWidth="1"/>
    <col min="14123" max="14124" width="7.73046875" style="5" customWidth="1"/>
    <col min="14125" max="14125" width="7.59765625" style="5" customWidth="1"/>
    <col min="14126" max="14128" width="0" style="5" hidden="1" customWidth="1"/>
    <col min="14129" max="14310" width="9.1328125" style="5"/>
    <col min="14311" max="14311" width="4.86328125" style="5" customWidth="1"/>
    <col min="14312" max="14312" width="18.59765625" style="5" customWidth="1"/>
    <col min="14313" max="14320" width="7.73046875" style="5" customWidth="1"/>
    <col min="14321" max="14322" width="6.73046875" style="5" customWidth="1"/>
    <col min="14323" max="14323" width="9.73046875" style="5" customWidth="1"/>
    <col min="14324" max="14324" width="9.1328125" style="5" customWidth="1"/>
    <col min="14325" max="14325" width="10.3984375" style="5" customWidth="1"/>
    <col min="14326" max="14331" width="9.1328125" style="5" customWidth="1"/>
    <col min="14332" max="14332" width="13.3984375" style="5" customWidth="1"/>
    <col min="14333" max="14333" width="7.86328125" style="5" customWidth="1"/>
    <col min="14334" max="14334" width="9.59765625" style="5" customWidth="1"/>
    <col min="14335" max="14341" width="7.73046875" style="5" customWidth="1"/>
    <col min="14342" max="14343" width="6.73046875" style="5" customWidth="1"/>
    <col min="14344" max="14344" width="9.73046875" style="5" customWidth="1"/>
    <col min="14345" max="14345" width="9.1328125" style="5" customWidth="1"/>
    <col min="14346" max="14346" width="10.3984375" style="5" customWidth="1"/>
    <col min="14347" max="14352" width="9.1328125" style="5" customWidth="1"/>
    <col min="14353" max="14353" width="13.3984375" style="5" customWidth="1"/>
    <col min="14354" max="14354" width="7.86328125" style="5" customWidth="1"/>
    <col min="14355" max="14355" width="8.73046875" style="5" customWidth="1"/>
    <col min="14356" max="14359" width="7.73046875" style="5" customWidth="1"/>
    <col min="14360" max="14360" width="8.73046875" style="5" customWidth="1"/>
    <col min="14361" max="14365" width="7.73046875" style="5" customWidth="1"/>
    <col min="14366" max="14366" width="7.59765625" style="5" customWidth="1"/>
    <col min="14367" max="14367" width="7.1328125" style="5" customWidth="1"/>
    <col min="14368" max="14368" width="7.59765625" style="5" customWidth="1"/>
    <col min="14369" max="14369" width="7.1328125" style="5" customWidth="1"/>
    <col min="14370" max="14370" width="7.3984375" style="5" customWidth="1"/>
    <col min="14371" max="14371" width="7.59765625" style="5" customWidth="1"/>
    <col min="14372" max="14372" width="7.86328125" style="5" customWidth="1"/>
    <col min="14373" max="14373" width="8" style="5" customWidth="1"/>
    <col min="14374" max="14374" width="9.265625" style="5" customWidth="1"/>
    <col min="14375" max="14375" width="9" style="5" customWidth="1"/>
    <col min="14376" max="14377" width="7.73046875" style="5" customWidth="1"/>
    <col min="14378" max="14378" width="7.59765625" style="5" customWidth="1"/>
    <col min="14379" max="14380" width="7.73046875" style="5" customWidth="1"/>
    <col min="14381" max="14381" width="7.59765625" style="5" customWidth="1"/>
    <col min="14382" max="14384" width="0" style="5" hidden="1" customWidth="1"/>
    <col min="14385" max="14566" width="9.1328125" style="5"/>
    <col min="14567" max="14567" width="4.86328125" style="5" customWidth="1"/>
    <col min="14568" max="14568" width="18.59765625" style="5" customWidth="1"/>
    <col min="14569" max="14576" width="7.73046875" style="5" customWidth="1"/>
    <col min="14577" max="14578" width="6.73046875" style="5" customWidth="1"/>
    <col min="14579" max="14579" width="9.73046875" style="5" customWidth="1"/>
    <col min="14580" max="14580" width="9.1328125" style="5" customWidth="1"/>
    <col min="14581" max="14581" width="10.3984375" style="5" customWidth="1"/>
    <col min="14582" max="14587" width="9.1328125" style="5" customWidth="1"/>
    <col min="14588" max="14588" width="13.3984375" style="5" customWidth="1"/>
    <col min="14589" max="14589" width="7.86328125" style="5" customWidth="1"/>
    <col min="14590" max="14590" width="9.59765625" style="5" customWidth="1"/>
    <col min="14591" max="14597" width="7.73046875" style="5" customWidth="1"/>
    <col min="14598" max="14599" width="6.73046875" style="5" customWidth="1"/>
    <col min="14600" max="14600" width="9.73046875" style="5" customWidth="1"/>
    <col min="14601" max="14601" width="9.1328125" style="5" customWidth="1"/>
    <col min="14602" max="14602" width="10.3984375" style="5" customWidth="1"/>
    <col min="14603" max="14608" width="9.1328125" style="5" customWidth="1"/>
    <col min="14609" max="14609" width="13.3984375" style="5" customWidth="1"/>
    <col min="14610" max="14610" width="7.86328125" style="5" customWidth="1"/>
    <col min="14611" max="14611" width="8.73046875" style="5" customWidth="1"/>
    <col min="14612" max="14615" width="7.73046875" style="5" customWidth="1"/>
    <col min="14616" max="14616" width="8.73046875" style="5" customWidth="1"/>
    <col min="14617" max="14621" width="7.73046875" style="5" customWidth="1"/>
    <col min="14622" max="14622" width="7.59765625" style="5" customWidth="1"/>
    <col min="14623" max="14623" width="7.1328125" style="5" customWidth="1"/>
    <col min="14624" max="14624" width="7.59765625" style="5" customWidth="1"/>
    <col min="14625" max="14625" width="7.1328125" style="5" customWidth="1"/>
    <col min="14626" max="14626" width="7.3984375" style="5" customWidth="1"/>
    <col min="14627" max="14627" width="7.59765625" style="5" customWidth="1"/>
    <col min="14628" max="14628" width="7.86328125" style="5" customWidth="1"/>
    <col min="14629" max="14629" width="8" style="5" customWidth="1"/>
    <col min="14630" max="14630" width="9.265625" style="5" customWidth="1"/>
    <col min="14631" max="14631" width="9" style="5" customWidth="1"/>
    <col min="14632" max="14633" width="7.73046875" style="5" customWidth="1"/>
    <col min="14634" max="14634" width="7.59765625" style="5" customWidth="1"/>
    <col min="14635" max="14636" width="7.73046875" style="5" customWidth="1"/>
    <col min="14637" max="14637" width="7.59765625" style="5" customWidth="1"/>
    <col min="14638" max="14640" width="0" style="5" hidden="1" customWidth="1"/>
    <col min="14641" max="14822" width="9.1328125" style="5"/>
    <col min="14823" max="14823" width="4.86328125" style="5" customWidth="1"/>
    <col min="14824" max="14824" width="18.59765625" style="5" customWidth="1"/>
    <col min="14825" max="14832" width="7.73046875" style="5" customWidth="1"/>
    <col min="14833" max="14834" width="6.73046875" style="5" customWidth="1"/>
    <col min="14835" max="14835" width="9.73046875" style="5" customWidth="1"/>
    <col min="14836" max="14836" width="9.1328125" style="5" customWidth="1"/>
    <col min="14837" max="14837" width="10.3984375" style="5" customWidth="1"/>
    <col min="14838" max="14843" width="9.1328125" style="5" customWidth="1"/>
    <col min="14844" max="14844" width="13.3984375" style="5" customWidth="1"/>
    <col min="14845" max="14845" width="7.86328125" style="5" customWidth="1"/>
    <col min="14846" max="14846" width="9.59765625" style="5" customWidth="1"/>
    <col min="14847" max="14853" width="7.73046875" style="5" customWidth="1"/>
    <col min="14854" max="14855" width="6.73046875" style="5" customWidth="1"/>
    <col min="14856" max="14856" width="9.73046875" style="5" customWidth="1"/>
    <col min="14857" max="14857" width="9.1328125" style="5" customWidth="1"/>
    <col min="14858" max="14858" width="10.3984375" style="5" customWidth="1"/>
    <col min="14859" max="14864" width="9.1328125" style="5" customWidth="1"/>
    <col min="14865" max="14865" width="13.3984375" style="5" customWidth="1"/>
    <col min="14866" max="14866" width="7.86328125" style="5" customWidth="1"/>
    <col min="14867" max="14867" width="8.73046875" style="5" customWidth="1"/>
    <col min="14868" max="14871" width="7.73046875" style="5" customWidth="1"/>
    <col min="14872" max="14872" width="8.73046875" style="5" customWidth="1"/>
    <col min="14873" max="14877" width="7.73046875" style="5" customWidth="1"/>
    <col min="14878" max="14878" width="7.59765625" style="5" customWidth="1"/>
    <col min="14879" max="14879" width="7.1328125" style="5" customWidth="1"/>
    <col min="14880" max="14880" width="7.59765625" style="5" customWidth="1"/>
    <col min="14881" max="14881" width="7.1328125" style="5" customWidth="1"/>
    <col min="14882" max="14882" width="7.3984375" style="5" customWidth="1"/>
    <col min="14883" max="14883" width="7.59765625" style="5" customWidth="1"/>
    <col min="14884" max="14884" width="7.86328125" style="5" customWidth="1"/>
    <col min="14885" max="14885" width="8" style="5" customWidth="1"/>
    <col min="14886" max="14886" width="9.265625" style="5" customWidth="1"/>
    <col min="14887" max="14887" width="9" style="5" customWidth="1"/>
    <col min="14888" max="14889" width="7.73046875" style="5" customWidth="1"/>
    <col min="14890" max="14890" width="7.59765625" style="5" customWidth="1"/>
    <col min="14891" max="14892" width="7.73046875" style="5" customWidth="1"/>
    <col min="14893" max="14893" width="7.59765625" style="5" customWidth="1"/>
    <col min="14894" max="14896" width="0" style="5" hidden="1" customWidth="1"/>
    <col min="14897" max="15078" width="9.1328125" style="5"/>
    <col min="15079" max="15079" width="4.86328125" style="5" customWidth="1"/>
    <col min="15080" max="15080" width="18.59765625" style="5" customWidth="1"/>
    <col min="15081" max="15088" width="7.73046875" style="5" customWidth="1"/>
    <col min="15089" max="15090" width="6.73046875" style="5" customWidth="1"/>
    <col min="15091" max="15091" width="9.73046875" style="5" customWidth="1"/>
    <col min="15092" max="15092" width="9.1328125" style="5" customWidth="1"/>
    <col min="15093" max="15093" width="10.3984375" style="5" customWidth="1"/>
    <col min="15094" max="15099" width="9.1328125" style="5" customWidth="1"/>
    <col min="15100" max="15100" width="13.3984375" style="5" customWidth="1"/>
    <col min="15101" max="15101" width="7.86328125" style="5" customWidth="1"/>
    <col min="15102" max="15102" width="9.59765625" style="5" customWidth="1"/>
    <col min="15103" max="15109" width="7.73046875" style="5" customWidth="1"/>
    <col min="15110" max="15111" width="6.73046875" style="5" customWidth="1"/>
    <col min="15112" max="15112" width="9.73046875" style="5" customWidth="1"/>
    <col min="15113" max="15113" width="9.1328125" style="5" customWidth="1"/>
    <col min="15114" max="15114" width="10.3984375" style="5" customWidth="1"/>
    <col min="15115" max="15120" width="9.1328125" style="5" customWidth="1"/>
    <col min="15121" max="15121" width="13.3984375" style="5" customWidth="1"/>
    <col min="15122" max="15122" width="7.86328125" style="5" customWidth="1"/>
    <col min="15123" max="15123" width="8.73046875" style="5" customWidth="1"/>
    <col min="15124" max="15127" width="7.73046875" style="5" customWidth="1"/>
    <col min="15128" max="15128" width="8.73046875" style="5" customWidth="1"/>
    <col min="15129" max="15133" width="7.73046875" style="5" customWidth="1"/>
    <col min="15134" max="15134" width="7.59765625" style="5" customWidth="1"/>
    <col min="15135" max="15135" width="7.1328125" style="5" customWidth="1"/>
    <col min="15136" max="15136" width="7.59765625" style="5" customWidth="1"/>
    <col min="15137" max="15137" width="7.1328125" style="5" customWidth="1"/>
    <col min="15138" max="15138" width="7.3984375" style="5" customWidth="1"/>
    <col min="15139" max="15139" width="7.59765625" style="5" customWidth="1"/>
    <col min="15140" max="15140" width="7.86328125" style="5" customWidth="1"/>
    <col min="15141" max="15141" width="8" style="5" customWidth="1"/>
    <col min="15142" max="15142" width="9.265625" style="5" customWidth="1"/>
    <col min="15143" max="15143" width="9" style="5" customWidth="1"/>
    <col min="15144" max="15145" width="7.73046875" style="5" customWidth="1"/>
    <col min="15146" max="15146" width="7.59765625" style="5" customWidth="1"/>
    <col min="15147" max="15148" width="7.73046875" style="5" customWidth="1"/>
    <col min="15149" max="15149" width="7.59765625" style="5" customWidth="1"/>
    <col min="15150" max="15152" width="0" style="5" hidden="1" customWidth="1"/>
    <col min="15153" max="15334" width="9.1328125" style="5"/>
    <col min="15335" max="15335" width="4.86328125" style="5" customWidth="1"/>
    <col min="15336" max="15336" width="18.59765625" style="5" customWidth="1"/>
    <col min="15337" max="15344" width="7.73046875" style="5" customWidth="1"/>
    <col min="15345" max="15346" width="6.73046875" style="5" customWidth="1"/>
    <col min="15347" max="15347" width="9.73046875" style="5" customWidth="1"/>
    <col min="15348" max="15348" width="9.1328125" style="5" customWidth="1"/>
    <col min="15349" max="15349" width="10.3984375" style="5" customWidth="1"/>
    <col min="15350" max="15355" width="9.1328125" style="5" customWidth="1"/>
    <col min="15356" max="15356" width="13.3984375" style="5" customWidth="1"/>
    <col min="15357" max="15357" width="7.86328125" style="5" customWidth="1"/>
    <col min="15358" max="15358" width="9.59765625" style="5" customWidth="1"/>
    <col min="15359" max="15365" width="7.73046875" style="5" customWidth="1"/>
    <col min="15366" max="15367" width="6.73046875" style="5" customWidth="1"/>
    <col min="15368" max="15368" width="9.73046875" style="5" customWidth="1"/>
    <col min="15369" max="15369" width="9.1328125" style="5" customWidth="1"/>
    <col min="15370" max="15370" width="10.3984375" style="5" customWidth="1"/>
    <col min="15371" max="15376" width="9.1328125" style="5" customWidth="1"/>
    <col min="15377" max="15377" width="13.3984375" style="5" customWidth="1"/>
    <col min="15378" max="15378" width="7.86328125" style="5" customWidth="1"/>
    <col min="15379" max="15379" width="8.73046875" style="5" customWidth="1"/>
    <col min="15380" max="15383" width="7.73046875" style="5" customWidth="1"/>
    <col min="15384" max="15384" width="8.73046875" style="5" customWidth="1"/>
    <col min="15385" max="15389" width="7.73046875" style="5" customWidth="1"/>
    <col min="15390" max="15390" width="7.59765625" style="5" customWidth="1"/>
    <col min="15391" max="15391" width="7.1328125" style="5" customWidth="1"/>
    <col min="15392" max="15392" width="7.59765625" style="5" customWidth="1"/>
    <col min="15393" max="15393" width="7.1328125" style="5" customWidth="1"/>
    <col min="15394" max="15394" width="7.3984375" style="5" customWidth="1"/>
    <col min="15395" max="15395" width="7.59765625" style="5" customWidth="1"/>
    <col min="15396" max="15396" width="7.86328125" style="5" customWidth="1"/>
    <col min="15397" max="15397" width="8" style="5" customWidth="1"/>
    <col min="15398" max="15398" width="9.265625" style="5" customWidth="1"/>
    <col min="15399" max="15399" width="9" style="5" customWidth="1"/>
    <col min="15400" max="15401" width="7.73046875" style="5" customWidth="1"/>
    <col min="15402" max="15402" width="7.59765625" style="5" customWidth="1"/>
    <col min="15403" max="15404" width="7.73046875" style="5" customWidth="1"/>
    <col min="15405" max="15405" width="7.59765625" style="5" customWidth="1"/>
    <col min="15406" max="15408" width="0" style="5" hidden="1" customWidth="1"/>
    <col min="15409" max="15590" width="9.1328125" style="5"/>
    <col min="15591" max="15591" width="4.86328125" style="5" customWidth="1"/>
    <col min="15592" max="15592" width="18.59765625" style="5" customWidth="1"/>
    <col min="15593" max="15600" width="7.73046875" style="5" customWidth="1"/>
    <col min="15601" max="15602" width="6.73046875" style="5" customWidth="1"/>
    <col min="15603" max="15603" width="9.73046875" style="5" customWidth="1"/>
    <col min="15604" max="15604" width="9.1328125" style="5" customWidth="1"/>
    <col min="15605" max="15605" width="10.3984375" style="5" customWidth="1"/>
    <col min="15606" max="15611" width="9.1328125" style="5" customWidth="1"/>
    <col min="15612" max="15612" width="13.3984375" style="5" customWidth="1"/>
    <col min="15613" max="15613" width="7.86328125" style="5" customWidth="1"/>
    <col min="15614" max="15614" width="9.59765625" style="5" customWidth="1"/>
    <col min="15615" max="15621" width="7.73046875" style="5" customWidth="1"/>
    <col min="15622" max="15623" width="6.73046875" style="5" customWidth="1"/>
    <col min="15624" max="15624" width="9.73046875" style="5" customWidth="1"/>
    <col min="15625" max="15625" width="9.1328125" style="5" customWidth="1"/>
    <col min="15626" max="15626" width="10.3984375" style="5" customWidth="1"/>
    <col min="15627" max="15632" width="9.1328125" style="5" customWidth="1"/>
    <col min="15633" max="15633" width="13.3984375" style="5" customWidth="1"/>
    <col min="15634" max="15634" width="7.86328125" style="5" customWidth="1"/>
    <col min="15635" max="15635" width="8.73046875" style="5" customWidth="1"/>
    <col min="15636" max="15639" width="7.73046875" style="5" customWidth="1"/>
    <col min="15640" max="15640" width="8.73046875" style="5" customWidth="1"/>
    <col min="15641" max="15645" width="7.73046875" style="5" customWidth="1"/>
    <col min="15646" max="15646" width="7.59765625" style="5" customWidth="1"/>
    <col min="15647" max="15647" width="7.1328125" style="5" customWidth="1"/>
    <col min="15648" max="15648" width="7.59765625" style="5" customWidth="1"/>
    <col min="15649" max="15649" width="7.1328125" style="5" customWidth="1"/>
    <col min="15650" max="15650" width="7.3984375" style="5" customWidth="1"/>
    <col min="15651" max="15651" width="7.59765625" style="5" customWidth="1"/>
    <col min="15652" max="15652" width="7.86328125" style="5" customWidth="1"/>
    <col min="15653" max="15653" width="8" style="5" customWidth="1"/>
    <col min="15654" max="15654" width="9.265625" style="5" customWidth="1"/>
    <col min="15655" max="15655" width="9" style="5" customWidth="1"/>
    <col min="15656" max="15657" width="7.73046875" style="5" customWidth="1"/>
    <col min="15658" max="15658" width="7.59765625" style="5" customWidth="1"/>
    <col min="15659" max="15660" width="7.73046875" style="5" customWidth="1"/>
    <col min="15661" max="15661" width="7.59765625" style="5" customWidth="1"/>
    <col min="15662" max="15664" width="0" style="5" hidden="1" customWidth="1"/>
    <col min="15665" max="15846" width="9.1328125" style="5"/>
    <col min="15847" max="15847" width="4.86328125" style="5" customWidth="1"/>
    <col min="15848" max="15848" width="18.59765625" style="5" customWidth="1"/>
    <col min="15849" max="15856" width="7.73046875" style="5" customWidth="1"/>
    <col min="15857" max="15858" width="6.73046875" style="5" customWidth="1"/>
    <col min="15859" max="15859" width="9.73046875" style="5" customWidth="1"/>
    <col min="15860" max="15860" width="9.1328125" style="5" customWidth="1"/>
    <col min="15861" max="15861" width="10.3984375" style="5" customWidth="1"/>
    <col min="15862" max="15867" width="9.1328125" style="5" customWidth="1"/>
    <col min="15868" max="15868" width="13.3984375" style="5" customWidth="1"/>
    <col min="15869" max="15869" width="7.86328125" style="5" customWidth="1"/>
    <col min="15870" max="15870" width="9.59765625" style="5" customWidth="1"/>
    <col min="15871" max="15877" width="7.73046875" style="5" customWidth="1"/>
    <col min="15878" max="15879" width="6.73046875" style="5" customWidth="1"/>
    <col min="15880" max="15880" width="9.73046875" style="5" customWidth="1"/>
    <col min="15881" max="15881" width="9.1328125" style="5" customWidth="1"/>
    <col min="15882" max="15882" width="10.3984375" style="5" customWidth="1"/>
    <col min="15883" max="15888" width="9.1328125" style="5" customWidth="1"/>
    <col min="15889" max="15889" width="13.3984375" style="5" customWidth="1"/>
    <col min="15890" max="15890" width="7.86328125" style="5" customWidth="1"/>
    <col min="15891" max="15891" width="8.73046875" style="5" customWidth="1"/>
    <col min="15892" max="15895" width="7.73046875" style="5" customWidth="1"/>
    <col min="15896" max="15896" width="8.73046875" style="5" customWidth="1"/>
    <col min="15897" max="15901" width="7.73046875" style="5" customWidth="1"/>
    <col min="15902" max="15902" width="7.59765625" style="5" customWidth="1"/>
    <col min="15903" max="15903" width="7.1328125" style="5" customWidth="1"/>
    <col min="15904" max="15904" width="7.59765625" style="5" customWidth="1"/>
    <col min="15905" max="15905" width="7.1328125" style="5" customWidth="1"/>
    <col min="15906" max="15906" width="7.3984375" style="5" customWidth="1"/>
    <col min="15907" max="15907" width="7.59765625" style="5" customWidth="1"/>
    <col min="15908" max="15908" width="7.86328125" style="5" customWidth="1"/>
    <col min="15909" max="15909" width="8" style="5" customWidth="1"/>
    <col min="15910" max="15910" width="9.265625" style="5" customWidth="1"/>
    <col min="15911" max="15911" width="9" style="5" customWidth="1"/>
    <col min="15912" max="15913" width="7.73046875" style="5" customWidth="1"/>
    <col min="15914" max="15914" width="7.59765625" style="5" customWidth="1"/>
    <col min="15915" max="15916" width="7.73046875" style="5" customWidth="1"/>
    <col min="15917" max="15917" width="7.59765625" style="5" customWidth="1"/>
    <col min="15918" max="15920" width="0" style="5" hidden="1" customWidth="1"/>
    <col min="15921" max="16102" width="9.1328125" style="5"/>
    <col min="16103" max="16103" width="4.86328125" style="5" customWidth="1"/>
    <col min="16104" max="16104" width="18.59765625" style="5" customWidth="1"/>
    <col min="16105" max="16112" width="7.73046875" style="5" customWidth="1"/>
    <col min="16113" max="16114" width="6.73046875" style="5" customWidth="1"/>
    <col min="16115" max="16115" width="9.73046875" style="5" customWidth="1"/>
    <col min="16116" max="16116" width="9.1328125" style="5" customWidth="1"/>
    <col min="16117" max="16117" width="10.3984375" style="5" customWidth="1"/>
    <col min="16118" max="16123" width="9.1328125" style="5" customWidth="1"/>
    <col min="16124" max="16124" width="13.3984375" style="5" customWidth="1"/>
    <col min="16125" max="16125" width="7.86328125" style="5" customWidth="1"/>
    <col min="16126" max="16126" width="9.59765625" style="5" customWidth="1"/>
    <col min="16127" max="16133" width="7.73046875" style="5" customWidth="1"/>
    <col min="16134" max="16135" width="6.73046875" style="5" customWidth="1"/>
    <col min="16136" max="16136" width="9.73046875" style="5" customWidth="1"/>
    <col min="16137" max="16137" width="9.1328125" style="5" customWidth="1"/>
    <col min="16138" max="16138" width="10.3984375" style="5" customWidth="1"/>
    <col min="16139" max="16144" width="9.1328125" style="5" customWidth="1"/>
    <col min="16145" max="16145" width="13.3984375" style="5" customWidth="1"/>
    <col min="16146" max="16146" width="7.86328125" style="5" customWidth="1"/>
    <col min="16147" max="16147" width="8.73046875" style="5" customWidth="1"/>
    <col min="16148" max="16151" width="7.73046875" style="5" customWidth="1"/>
    <col min="16152" max="16152" width="8.73046875" style="5" customWidth="1"/>
    <col min="16153" max="16157" width="7.73046875" style="5" customWidth="1"/>
    <col min="16158" max="16158" width="7.59765625" style="5" customWidth="1"/>
    <col min="16159" max="16159" width="7.1328125" style="5" customWidth="1"/>
    <col min="16160" max="16160" width="7.59765625" style="5" customWidth="1"/>
    <col min="16161" max="16161" width="7.1328125" style="5" customWidth="1"/>
    <col min="16162" max="16162" width="7.3984375" style="5" customWidth="1"/>
    <col min="16163" max="16163" width="7.59765625" style="5" customWidth="1"/>
    <col min="16164" max="16164" width="7.86328125" style="5" customWidth="1"/>
    <col min="16165" max="16165" width="8" style="5" customWidth="1"/>
    <col min="16166" max="16166" width="9.265625" style="5" customWidth="1"/>
    <col min="16167" max="16167" width="9" style="5" customWidth="1"/>
    <col min="16168" max="16169" width="7.73046875" style="5" customWidth="1"/>
    <col min="16170" max="16170" width="7.59765625" style="5" customWidth="1"/>
    <col min="16171" max="16172" width="7.73046875" style="5" customWidth="1"/>
    <col min="16173" max="16173" width="7.59765625" style="5" customWidth="1"/>
    <col min="16174" max="16176" width="0" style="5" hidden="1" customWidth="1"/>
    <col min="16177" max="16384" width="9.1328125" style="5"/>
  </cols>
  <sheetData>
    <row r="1" spans="1:61" s="1" customFormat="1" ht="15" hidden="1" customHeight="1">
      <c r="B1" s="171" t="s">
        <v>0</v>
      </c>
      <c r="C1" s="171"/>
      <c r="D1" s="171"/>
      <c r="E1" s="171"/>
      <c r="F1" s="171"/>
      <c r="G1" s="171"/>
      <c r="H1" s="171"/>
      <c r="I1" s="171"/>
      <c r="J1" s="171"/>
      <c r="K1" s="171"/>
      <c r="L1" s="171"/>
      <c r="M1" s="171"/>
      <c r="N1" s="171"/>
      <c r="O1" s="171"/>
      <c r="P1" s="171"/>
      <c r="Q1" s="171"/>
      <c r="R1" s="171"/>
      <c r="S1" s="171"/>
      <c r="T1" s="171"/>
      <c r="U1" s="171"/>
      <c r="V1" s="171"/>
      <c r="W1" s="2"/>
      <c r="X1" s="2"/>
      <c r="Y1" s="2"/>
      <c r="Z1" s="2"/>
      <c r="AA1" s="2"/>
      <c r="AB1" s="2"/>
      <c r="AC1" s="2"/>
      <c r="AD1" s="2"/>
      <c r="AE1" s="2"/>
      <c r="AF1" s="2"/>
      <c r="AG1" s="2"/>
      <c r="AH1" s="2"/>
      <c r="AI1" s="2"/>
      <c r="AJ1" s="2"/>
      <c r="AK1" s="2"/>
      <c r="AL1" s="2"/>
      <c r="AM1" s="2"/>
      <c r="AN1" s="2"/>
      <c r="AO1" s="2"/>
      <c r="AP1" s="3"/>
      <c r="AQ1" s="3"/>
      <c r="AR1" s="3"/>
    </row>
    <row r="2" spans="1:61" s="1" customFormat="1" ht="15" hidden="1" customHeight="1">
      <c r="B2" s="172" t="s">
        <v>1</v>
      </c>
      <c r="C2" s="172"/>
      <c r="D2" s="172"/>
      <c r="E2" s="172"/>
      <c r="F2" s="172"/>
      <c r="G2" s="172"/>
      <c r="H2" s="172"/>
      <c r="I2" s="172"/>
      <c r="J2" s="172"/>
      <c r="K2" s="172"/>
      <c r="L2" s="172"/>
      <c r="M2" s="172"/>
      <c r="N2" s="172"/>
      <c r="O2" s="172"/>
      <c r="P2" s="172"/>
      <c r="Q2" s="172"/>
      <c r="R2" s="172"/>
      <c r="S2" s="172"/>
      <c r="T2" s="172"/>
      <c r="U2" s="172"/>
      <c r="V2" s="172"/>
      <c r="W2" s="2"/>
      <c r="X2" s="2"/>
      <c r="Y2" s="2"/>
      <c r="Z2" s="2"/>
      <c r="AA2" s="2"/>
      <c r="AB2" s="2"/>
      <c r="AC2" s="2"/>
      <c r="AD2" s="2"/>
      <c r="AE2" s="2"/>
      <c r="AF2" s="2"/>
      <c r="AG2" s="2"/>
      <c r="AH2" s="2"/>
      <c r="AI2" s="2"/>
      <c r="AJ2" s="2"/>
      <c r="AK2" s="2"/>
      <c r="AL2" s="2"/>
      <c r="AM2" s="2"/>
      <c r="AN2" s="2"/>
      <c r="AO2" s="2"/>
      <c r="AP2" s="3"/>
      <c r="AQ2" s="3"/>
      <c r="AR2" s="3"/>
    </row>
    <row r="3" spans="1:61" s="1" customFormat="1" ht="35.25" customHeight="1">
      <c r="A3" s="173" t="s">
        <v>70</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61" s="1" customFormat="1" ht="9.7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95"/>
      <c r="AU4" s="95"/>
      <c r="AV4" s="95"/>
    </row>
    <row r="5" spans="1:61" ht="34.5" customHeight="1">
      <c r="A5" s="175" t="s">
        <v>2</v>
      </c>
      <c r="B5" s="176" t="s">
        <v>3</v>
      </c>
      <c r="C5" s="177" t="s">
        <v>4</v>
      </c>
      <c r="D5" s="178"/>
      <c r="E5" s="178"/>
      <c r="F5" s="178"/>
      <c r="G5" s="178"/>
      <c r="H5" s="178"/>
      <c r="I5" s="178"/>
      <c r="J5" s="178"/>
      <c r="K5" s="178"/>
      <c r="L5" s="178"/>
      <c r="M5" s="178"/>
      <c r="N5" s="178"/>
      <c r="O5" s="178"/>
      <c r="P5" s="178"/>
      <c r="Q5" s="178"/>
      <c r="R5" s="178"/>
      <c r="S5" s="178"/>
      <c r="T5" s="178"/>
      <c r="U5" s="178"/>
      <c r="V5" s="178"/>
      <c r="W5" s="179" t="s">
        <v>5</v>
      </c>
      <c r="X5" s="180"/>
      <c r="Y5" s="180"/>
      <c r="Z5" s="180"/>
      <c r="AA5" s="180"/>
      <c r="AB5" s="180"/>
      <c r="AC5" s="180"/>
      <c r="AD5" s="180"/>
      <c r="AE5" s="180"/>
      <c r="AF5" s="180"/>
      <c r="AG5" s="180"/>
      <c r="AH5" s="180"/>
      <c r="AI5" s="180"/>
      <c r="AJ5" s="180"/>
      <c r="AK5" s="180"/>
      <c r="AL5" s="180"/>
      <c r="AM5" s="180"/>
      <c r="AN5" s="180"/>
      <c r="AO5" s="180"/>
      <c r="AP5" s="180"/>
      <c r="AQ5" s="181" t="s">
        <v>6</v>
      </c>
      <c r="AR5" s="181"/>
      <c r="AS5" s="181"/>
      <c r="AT5" s="181" t="s">
        <v>7</v>
      </c>
      <c r="AU5" s="181"/>
      <c r="AV5" s="181"/>
      <c r="AW5" s="5" t="s">
        <v>44</v>
      </c>
      <c r="AZ5" s="189" t="s">
        <v>54</v>
      </c>
      <c r="BA5" s="189"/>
      <c r="BB5" s="189"/>
      <c r="BC5" s="189"/>
      <c r="BF5" s="190" t="s">
        <v>62</v>
      </c>
      <c r="BG5" s="191"/>
      <c r="BH5" s="191"/>
      <c r="BI5" s="192"/>
    </row>
    <row r="6" spans="1:61" ht="15" customHeight="1">
      <c r="A6" s="175"/>
      <c r="B6" s="176"/>
      <c r="C6" s="176" t="s">
        <v>8</v>
      </c>
      <c r="D6" s="183" t="s">
        <v>9</v>
      </c>
      <c r="E6" s="183"/>
      <c r="F6" s="183"/>
      <c r="G6" s="183"/>
      <c r="H6" s="176" t="s">
        <v>10</v>
      </c>
      <c r="I6" s="182" t="s">
        <v>9</v>
      </c>
      <c r="J6" s="182"/>
      <c r="K6" s="182"/>
      <c r="L6" s="182"/>
      <c r="M6" s="176" t="s">
        <v>11</v>
      </c>
      <c r="N6" s="184" t="s">
        <v>12</v>
      </c>
      <c r="O6" s="184"/>
      <c r="P6" s="184"/>
      <c r="Q6" s="184"/>
      <c r="R6" s="184" t="s">
        <v>13</v>
      </c>
      <c r="S6" s="184"/>
      <c r="T6" s="184"/>
      <c r="U6" s="184"/>
      <c r="V6" s="176" t="s">
        <v>14</v>
      </c>
      <c r="W6" s="176" t="s">
        <v>15</v>
      </c>
      <c r="X6" s="184" t="s">
        <v>9</v>
      </c>
      <c r="Y6" s="184"/>
      <c r="Z6" s="184"/>
      <c r="AA6" s="184"/>
      <c r="AB6" s="176" t="s">
        <v>10</v>
      </c>
      <c r="AC6" s="182" t="s">
        <v>9</v>
      </c>
      <c r="AD6" s="182"/>
      <c r="AE6" s="182"/>
      <c r="AF6" s="182"/>
      <c r="AG6" s="176" t="s">
        <v>11</v>
      </c>
      <c r="AH6" s="184" t="s">
        <v>12</v>
      </c>
      <c r="AI6" s="184"/>
      <c r="AJ6" s="184"/>
      <c r="AK6" s="184"/>
      <c r="AL6" s="184" t="s">
        <v>13</v>
      </c>
      <c r="AM6" s="184"/>
      <c r="AN6" s="184"/>
      <c r="AO6" s="184"/>
      <c r="AP6" s="188" t="s">
        <v>45</v>
      </c>
      <c r="AQ6" s="185" t="s">
        <v>16</v>
      </c>
      <c r="AR6" s="186" t="s">
        <v>17</v>
      </c>
      <c r="AS6" s="185" t="s">
        <v>18</v>
      </c>
      <c r="AT6" s="185" t="s">
        <v>15</v>
      </c>
      <c r="AU6" s="186" t="s">
        <v>10</v>
      </c>
      <c r="AV6" s="185" t="s">
        <v>11</v>
      </c>
      <c r="AZ6" s="93" t="s">
        <v>55</v>
      </c>
      <c r="BA6" s="92" t="s">
        <v>56</v>
      </c>
      <c r="BB6" s="92" t="s">
        <v>57</v>
      </c>
      <c r="BC6" s="92" t="s">
        <v>58</v>
      </c>
      <c r="BF6" s="93" t="s">
        <v>63</v>
      </c>
      <c r="BG6" s="92" t="s">
        <v>56</v>
      </c>
      <c r="BH6" s="92" t="s">
        <v>57</v>
      </c>
      <c r="BI6" s="92" t="s">
        <v>58</v>
      </c>
    </row>
    <row r="7" spans="1:61" ht="111.75" customHeight="1">
      <c r="A7" s="175"/>
      <c r="B7" s="176"/>
      <c r="C7" s="176"/>
      <c r="D7" s="94" t="s">
        <v>19</v>
      </c>
      <c r="E7" s="7" t="s">
        <v>20</v>
      </c>
      <c r="F7" s="94" t="s">
        <v>21</v>
      </c>
      <c r="G7" s="94" t="s">
        <v>22</v>
      </c>
      <c r="H7" s="176"/>
      <c r="I7" s="94" t="s">
        <v>19</v>
      </c>
      <c r="J7" s="94" t="s">
        <v>20</v>
      </c>
      <c r="K7" s="94" t="s">
        <v>21</v>
      </c>
      <c r="L7" s="94" t="s">
        <v>22</v>
      </c>
      <c r="M7" s="176"/>
      <c r="N7" s="94" t="s">
        <v>23</v>
      </c>
      <c r="O7" s="94" t="s">
        <v>24</v>
      </c>
      <c r="P7" s="94" t="s">
        <v>25</v>
      </c>
      <c r="Q7" s="94" t="s">
        <v>26</v>
      </c>
      <c r="R7" s="94" t="s">
        <v>23</v>
      </c>
      <c r="S7" s="94" t="s">
        <v>24</v>
      </c>
      <c r="T7" s="94" t="s">
        <v>25</v>
      </c>
      <c r="U7" s="94" t="s">
        <v>26</v>
      </c>
      <c r="V7" s="176"/>
      <c r="W7" s="176"/>
      <c r="X7" s="94" t="s">
        <v>19</v>
      </c>
      <c r="Y7" s="94" t="s">
        <v>20</v>
      </c>
      <c r="Z7" s="94" t="s">
        <v>21</v>
      </c>
      <c r="AA7" s="94" t="s">
        <v>22</v>
      </c>
      <c r="AB7" s="176"/>
      <c r="AC7" s="94" t="s">
        <v>19</v>
      </c>
      <c r="AD7" s="94" t="s">
        <v>20</v>
      </c>
      <c r="AE7" s="94" t="s">
        <v>21</v>
      </c>
      <c r="AF7" s="94" t="s">
        <v>22</v>
      </c>
      <c r="AG7" s="176"/>
      <c r="AH7" s="94" t="s">
        <v>23</v>
      </c>
      <c r="AI7" s="94" t="s">
        <v>24</v>
      </c>
      <c r="AJ7" s="94" t="s">
        <v>25</v>
      </c>
      <c r="AK7" s="94" t="s">
        <v>26</v>
      </c>
      <c r="AL7" s="94" t="s">
        <v>23</v>
      </c>
      <c r="AM7" s="94" t="s">
        <v>24</v>
      </c>
      <c r="AN7" s="94" t="s">
        <v>25</v>
      </c>
      <c r="AO7" s="94" t="s">
        <v>26</v>
      </c>
      <c r="AP7" s="188"/>
      <c r="AQ7" s="185"/>
      <c r="AR7" s="187"/>
      <c r="AS7" s="185"/>
      <c r="AT7" s="185"/>
      <c r="AU7" s="187"/>
      <c r="AV7" s="185"/>
      <c r="AZ7" s="93" t="s">
        <v>59</v>
      </c>
      <c r="BA7" s="91">
        <f>ROUNDUP(5*0.18*1000*309/1000*1.025,2)</f>
        <v>285.06</v>
      </c>
      <c r="BB7" s="92">
        <f>ROUND(5*0.18*1000*284/1000*1.025,2)</f>
        <v>261.99</v>
      </c>
      <c r="BC7" s="92">
        <f>+BB7-BA7</f>
        <v>-23.069999999999993</v>
      </c>
      <c r="BF7" s="90" t="s">
        <v>64</v>
      </c>
      <c r="BG7" s="91"/>
      <c r="BH7" s="92"/>
      <c r="BI7" s="92"/>
    </row>
    <row r="8" spans="1:61" ht="24"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69</v>
      </c>
      <c r="AU8" s="8">
        <v>70</v>
      </c>
      <c r="AV8" s="8">
        <v>71</v>
      </c>
      <c r="AZ8" s="93" t="s">
        <v>60</v>
      </c>
      <c r="BA8" s="92">
        <f>ROUND(3.5*0.16*1000*309/1000*1.025,2)</f>
        <v>177.37</v>
      </c>
      <c r="BB8" s="92">
        <f>ROUND(3.5*0.16*1000*284/1000*1.025,2)</f>
        <v>163.02000000000001</v>
      </c>
      <c r="BC8" s="92">
        <f t="shared" ref="BC8:BC9" si="0">+BB8-BA8</f>
        <v>-14.349999999999994</v>
      </c>
      <c r="BF8" s="89" t="s">
        <v>65</v>
      </c>
      <c r="BG8" s="88">
        <v>85.72</v>
      </c>
      <c r="BH8" s="88">
        <v>79.66</v>
      </c>
      <c r="BI8" s="88">
        <f>+BH8-BG8</f>
        <v>-6.0600000000000023</v>
      </c>
    </row>
    <row r="9" spans="1:61" ht="27" customHeight="1">
      <c r="A9" s="28">
        <v>1</v>
      </c>
      <c r="B9" s="29" t="s">
        <v>27</v>
      </c>
      <c r="C9" s="30">
        <f>SUM(D9:G9)</f>
        <v>42.104000000000006</v>
      </c>
      <c r="D9" s="9">
        <v>0.77499999999999991</v>
      </c>
      <c r="E9" s="9">
        <v>5.5960000000000001</v>
      </c>
      <c r="F9" s="9">
        <v>31.403000000000006</v>
      </c>
      <c r="G9" s="9">
        <v>4.33</v>
      </c>
      <c r="H9" s="30">
        <f>SUM(I9:L9)</f>
        <v>4.7699999999999996</v>
      </c>
      <c r="I9" s="9">
        <v>0</v>
      </c>
      <c r="J9" s="9">
        <v>2.6</v>
      </c>
      <c r="K9" s="9">
        <v>2.17</v>
      </c>
      <c r="L9" s="9">
        <v>0</v>
      </c>
      <c r="M9" s="30">
        <f>SUM(N9:U9)</f>
        <v>31.123999999999999</v>
      </c>
      <c r="N9" s="9">
        <v>0</v>
      </c>
      <c r="O9" s="9">
        <v>0</v>
      </c>
      <c r="P9" s="9">
        <v>0</v>
      </c>
      <c r="Q9" s="9">
        <v>1.6</v>
      </c>
      <c r="R9" s="9">
        <v>1.04</v>
      </c>
      <c r="S9" s="9">
        <v>14.61</v>
      </c>
      <c r="T9" s="9">
        <v>0.36</v>
      </c>
      <c r="U9" s="9">
        <v>13.513999999999999</v>
      </c>
      <c r="V9" s="85">
        <v>6529</v>
      </c>
      <c r="W9" s="59">
        <f>SUM(X9:AA9)</f>
        <v>2.2100000000000004</v>
      </c>
      <c r="X9" s="11">
        <v>0</v>
      </c>
      <c r="Y9" s="11">
        <v>0.28999999999999998</v>
      </c>
      <c r="Z9" s="11">
        <v>1.8200000000000003</v>
      </c>
      <c r="AA9" s="11">
        <v>0.1</v>
      </c>
      <c r="AB9" s="59">
        <f>SUM(AC9:AF9)</f>
        <v>0</v>
      </c>
      <c r="AC9" s="12"/>
      <c r="AD9" s="12"/>
      <c r="AE9" s="12"/>
      <c r="AF9" s="12"/>
      <c r="AG9" s="59">
        <f t="shared" ref="AG9:AG18" si="1">SUM(AH9:AO9)</f>
        <v>7.0839999999999996</v>
      </c>
      <c r="AH9" s="11">
        <v>0</v>
      </c>
      <c r="AI9" s="11">
        <v>0</v>
      </c>
      <c r="AJ9" s="11">
        <v>0</v>
      </c>
      <c r="AK9" s="11">
        <v>0</v>
      </c>
      <c r="AL9" s="11">
        <v>0</v>
      </c>
      <c r="AM9" s="11">
        <v>1.24</v>
      </c>
      <c r="AN9" s="11">
        <v>0</v>
      </c>
      <c r="AO9" s="11">
        <v>5.8439999999999994</v>
      </c>
      <c r="AP9" s="46">
        <v>970</v>
      </c>
      <c r="AQ9" s="32">
        <f>$W9/C9</f>
        <v>5.248907467224017E-2</v>
      </c>
      <c r="AR9" s="31">
        <f>IF(H9=0,"-",AB9/H9)</f>
        <v>0</v>
      </c>
      <c r="AS9" s="31">
        <f>AG9/M9</f>
        <v>0.22760570620742834</v>
      </c>
      <c r="AT9" s="10">
        <f>W9-'23-4'!W9</f>
        <v>0</v>
      </c>
      <c r="AU9" s="10">
        <f>AB9-'23-4'!AB9</f>
        <v>0</v>
      </c>
      <c r="AV9" s="10">
        <f>AG9-'23-4'!AG9</f>
        <v>0</v>
      </c>
      <c r="AY9" s="19"/>
      <c r="AZ9" s="93" t="s">
        <v>61</v>
      </c>
      <c r="BA9" s="92">
        <f>ROUND(3*0.14*1000*266/1000*1.025,2)</f>
        <v>114.51</v>
      </c>
      <c r="BB9" s="92">
        <f>ROUND(3*0.14*1000*244/1000*1.025,2)</f>
        <v>105.04</v>
      </c>
      <c r="BC9" s="92">
        <f t="shared" si="0"/>
        <v>-9.4699999999999989</v>
      </c>
      <c r="BF9" s="89" t="s">
        <v>66</v>
      </c>
      <c r="BG9" s="88">
        <v>71.650000000000006</v>
      </c>
      <c r="BH9" s="88">
        <v>66.73</v>
      </c>
      <c r="BI9" s="88">
        <f t="shared" ref="BI9:BI11" si="2">+BH9-BG9</f>
        <v>-4.9200000000000017</v>
      </c>
    </row>
    <row r="10" spans="1:61" ht="27" customHeight="1">
      <c r="A10" s="28">
        <v>2</v>
      </c>
      <c r="B10" s="29" t="s">
        <v>28</v>
      </c>
      <c r="C10" s="30">
        <f>SUM(D10:G10)</f>
        <v>64.551000000000002</v>
      </c>
      <c r="D10" s="13">
        <v>0</v>
      </c>
      <c r="E10" s="13">
        <v>8.0699999999999985</v>
      </c>
      <c r="F10" s="13">
        <v>39.356999999999999</v>
      </c>
      <c r="G10" s="13">
        <v>17.123999999999999</v>
      </c>
      <c r="H10" s="30">
        <f>SUM(I10:L10)</f>
        <v>8.9899999999999984</v>
      </c>
      <c r="I10" s="13">
        <v>1.9</v>
      </c>
      <c r="J10" s="13">
        <v>6.14</v>
      </c>
      <c r="K10" s="13">
        <v>0.95</v>
      </c>
      <c r="L10" s="13">
        <v>0</v>
      </c>
      <c r="M10" s="30">
        <f>SUM(N10:U10)</f>
        <v>18.263000000000002</v>
      </c>
      <c r="N10" s="13">
        <v>1.7</v>
      </c>
      <c r="O10" s="13">
        <v>3.1919999999999997</v>
      </c>
      <c r="P10" s="13">
        <v>0</v>
      </c>
      <c r="Q10" s="13">
        <v>6.6000000000000003E-2</v>
      </c>
      <c r="R10" s="13">
        <v>1.35</v>
      </c>
      <c r="S10" s="13">
        <v>9.1950000000000003</v>
      </c>
      <c r="T10" s="13">
        <v>0</v>
      </c>
      <c r="U10" s="13">
        <v>2.7600000000000002</v>
      </c>
      <c r="V10" s="84">
        <v>8344</v>
      </c>
      <c r="W10" s="59">
        <f>SUM(X10:AA10)</f>
        <v>7.09</v>
      </c>
      <c r="X10" s="11">
        <v>0</v>
      </c>
      <c r="Y10" s="11">
        <v>1.3900000000000001</v>
      </c>
      <c r="Z10" s="11">
        <v>5.3</v>
      </c>
      <c r="AA10" s="11">
        <v>0.4</v>
      </c>
      <c r="AB10" s="59">
        <f>SUM(AC10:AF10)</f>
        <v>0</v>
      </c>
      <c r="AC10" s="11"/>
      <c r="AD10" s="11"/>
      <c r="AE10" s="11"/>
      <c r="AF10" s="11"/>
      <c r="AG10" s="59">
        <f t="shared" si="1"/>
        <v>2.0620000000000003</v>
      </c>
      <c r="AH10" s="11">
        <v>0</v>
      </c>
      <c r="AI10" s="11">
        <v>0</v>
      </c>
      <c r="AJ10" s="11">
        <v>0</v>
      </c>
      <c r="AK10" s="11">
        <v>0</v>
      </c>
      <c r="AL10" s="11">
        <v>0.22</v>
      </c>
      <c r="AM10" s="11">
        <v>1.8420000000000001</v>
      </c>
      <c r="AN10" s="11">
        <v>0</v>
      </c>
      <c r="AO10" s="11">
        <v>0</v>
      </c>
      <c r="AP10" s="46">
        <v>1342</v>
      </c>
      <c r="AQ10" s="32">
        <f t="shared" ref="AQ10:AQ21" si="3">$W10/C10</f>
        <v>0.10983563383990952</v>
      </c>
      <c r="AR10" s="31">
        <f t="shared" ref="AR10:AR22" si="4">IF(H10=0,"-",AB10/H10)</f>
        <v>0</v>
      </c>
      <c r="AS10" s="31">
        <f t="shared" ref="AS10:AS22" si="5">AG10/M10</f>
        <v>0.11290587526693315</v>
      </c>
      <c r="AT10" s="10">
        <f>W10-'23-4'!W10</f>
        <v>0</v>
      </c>
      <c r="AU10" s="10">
        <f>AB10-'23-4'!AB10</f>
        <v>0</v>
      </c>
      <c r="AV10" s="10">
        <f>AG10-'23-4'!AG10</f>
        <v>0</v>
      </c>
      <c r="AY10" s="19"/>
      <c r="BF10" s="89" t="s">
        <v>67</v>
      </c>
      <c r="BG10" s="87">
        <v>87</v>
      </c>
      <c r="BH10" s="87">
        <v>81.34</v>
      </c>
      <c r="BI10" s="88">
        <f t="shared" si="2"/>
        <v>-5.6599999999999966</v>
      </c>
    </row>
    <row r="11" spans="1:61" ht="27" customHeight="1">
      <c r="A11" s="28">
        <v>3</v>
      </c>
      <c r="B11" s="29" t="s">
        <v>29</v>
      </c>
      <c r="C11" s="30">
        <f t="shared" ref="C11:C21" si="6">SUM(D11:G11)</f>
        <v>12.357000000000001</v>
      </c>
      <c r="D11" s="14">
        <v>0</v>
      </c>
      <c r="E11" s="14">
        <v>2.8639999999999999</v>
      </c>
      <c r="F11" s="14">
        <v>6.6509999999999998</v>
      </c>
      <c r="G11" s="14">
        <v>2.8420000000000001</v>
      </c>
      <c r="H11" s="30">
        <f t="shared" ref="H11:H21" si="7">SUM(I11:L11)</f>
        <v>11.988</v>
      </c>
      <c r="I11" s="15">
        <v>0</v>
      </c>
      <c r="J11" s="15">
        <v>11.988</v>
      </c>
      <c r="K11" s="15">
        <v>0</v>
      </c>
      <c r="L11" s="15">
        <v>0</v>
      </c>
      <c r="M11" s="30">
        <f t="shared" ref="M11:M21" si="8">SUM(N11:U11)</f>
        <v>5.0460000000000003</v>
      </c>
      <c r="N11" s="16">
        <v>1.3</v>
      </c>
      <c r="O11" s="16">
        <v>0</v>
      </c>
      <c r="P11" s="16">
        <v>0</v>
      </c>
      <c r="Q11" s="16">
        <v>0</v>
      </c>
      <c r="R11" s="16">
        <v>3.746</v>
      </c>
      <c r="S11" s="16">
        <v>0</v>
      </c>
      <c r="T11" s="16">
        <v>0</v>
      </c>
      <c r="U11" s="16">
        <v>0</v>
      </c>
      <c r="V11" s="83">
        <v>1819</v>
      </c>
      <c r="W11" s="61">
        <f t="shared" ref="W11:W21" si="9">SUM(X11:AA11)</f>
        <v>2.6560000000000001</v>
      </c>
      <c r="X11" s="62">
        <v>0</v>
      </c>
      <c r="Y11" s="62">
        <v>0.43</v>
      </c>
      <c r="Z11" s="62">
        <v>2.226</v>
      </c>
      <c r="AA11" s="62">
        <v>0</v>
      </c>
      <c r="AB11" s="61">
        <f t="shared" ref="AB11:AB21" si="10">SUM(AC11:AF11)</f>
        <v>2.5299999999999998</v>
      </c>
      <c r="AC11" s="62"/>
      <c r="AD11" s="62">
        <v>2.5299999999999998</v>
      </c>
      <c r="AE11" s="62"/>
      <c r="AF11" s="62"/>
      <c r="AG11" s="61">
        <f t="shared" si="1"/>
        <v>1.409</v>
      </c>
      <c r="AH11" s="62"/>
      <c r="AI11" s="62"/>
      <c r="AJ11" s="62"/>
      <c r="AK11" s="62"/>
      <c r="AL11" s="62">
        <v>1.409</v>
      </c>
      <c r="AM11" s="62"/>
      <c r="AN11" s="62"/>
      <c r="AO11" s="62"/>
      <c r="AP11" s="63">
        <v>545</v>
      </c>
      <c r="AQ11" s="32">
        <f t="shared" si="3"/>
        <v>0.21493890102775753</v>
      </c>
      <c r="AR11" s="31">
        <f t="shared" si="4"/>
        <v>0.21104437771104437</v>
      </c>
      <c r="AS11" s="31">
        <f t="shared" si="5"/>
        <v>0.27923107411811338</v>
      </c>
      <c r="AT11" s="10">
        <f>W11-'23-4'!W11</f>
        <v>0.21000000000000041</v>
      </c>
      <c r="AU11" s="10">
        <f>AB11-'23-4'!AB11</f>
        <v>0</v>
      </c>
      <c r="AV11" s="10">
        <f>AG11-'23-4'!AG11</f>
        <v>0.15900000000000003</v>
      </c>
      <c r="AY11" s="19"/>
      <c r="BF11" s="89" t="s">
        <v>68</v>
      </c>
      <c r="BG11" s="87">
        <v>58.26</v>
      </c>
      <c r="BH11" s="87">
        <v>55.2</v>
      </c>
      <c r="BI11" s="88">
        <f t="shared" si="2"/>
        <v>-3.0599999999999952</v>
      </c>
    </row>
    <row r="12" spans="1:61" ht="27" customHeight="1">
      <c r="A12" s="28">
        <v>4</v>
      </c>
      <c r="B12" s="29" t="s">
        <v>30</v>
      </c>
      <c r="C12" s="30">
        <f t="shared" si="6"/>
        <v>92.218295238095237</v>
      </c>
      <c r="D12" s="13">
        <v>6.7861999999999991</v>
      </c>
      <c r="E12" s="13">
        <v>9.5350000000000019</v>
      </c>
      <c r="F12" s="13">
        <v>50.432095238095236</v>
      </c>
      <c r="G12" s="13">
        <v>25.465</v>
      </c>
      <c r="H12" s="30">
        <f t="shared" si="7"/>
        <v>33.828999999999994</v>
      </c>
      <c r="I12" s="13">
        <v>2.4699999999999998</v>
      </c>
      <c r="J12" s="13">
        <v>22.904</v>
      </c>
      <c r="K12" s="13">
        <v>8.4549999999999983</v>
      </c>
      <c r="L12" s="13">
        <v>0</v>
      </c>
      <c r="M12" s="30">
        <f t="shared" si="8"/>
        <v>16.96</v>
      </c>
      <c r="N12" s="13">
        <v>3.17</v>
      </c>
      <c r="O12" s="13">
        <v>1</v>
      </c>
      <c r="P12" s="13">
        <v>0</v>
      </c>
      <c r="Q12" s="13">
        <v>0.5</v>
      </c>
      <c r="R12" s="13">
        <v>7.5200000000000014</v>
      </c>
      <c r="S12" s="13">
        <v>3.06</v>
      </c>
      <c r="T12" s="13">
        <v>0.2</v>
      </c>
      <c r="U12" s="13">
        <v>1.5099999999999998</v>
      </c>
      <c r="V12" s="84">
        <v>12416</v>
      </c>
      <c r="W12" s="61">
        <f t="shared" si="9"/>
        <v>9.9749999999999996</v>
      </c>
      <c r="X12" s="62">
        <v>0.2</v>
      </c>
      <c r="Y12" s="62">
        <v>1.4019999999999999</v>
      </c>
      <c r="Z12" s="62">
        <v>6.3049999999999997</v>
      </c>
      <c r="AA12" s="62">
        <v>2.0680000000000001</v>
      </c>
      <c r="AB12" s="61">
        <f t="shared" si="10"/>
        <v>0</v>
      </c>
      <c r="AC12" s="62"/>
      <c r="AD12" s="62"/>
      <c r="AE12" s="62"/>
      <c r="AF12" s="62"/>
      <c r="AG12" s="61">
        <f t="shared" si="1"/>
        <v>0.92500000000000004</v>
      </c>
      <c r="AH12" s="62">
        <v>7.4999999999999997E-2</v>
      </c>
      <c r="AI12" s="62">
        <v>0.1</v>
      </c>
      <c r="AJ12" s="62">
        <v>0</v>
      </c>
      <c r="AK12" s="62">
        <v>0</v>
      </c>
      <c r="AL12" s="62">
        <v>0</v>
      </c>
      <c r="AM12" s="62">
        <v>0.28000000000000003</v>
      </c>
      <c r="AN12" s="62">
        <v>0.27</v>
      </c>
      <c r="AO12" s="62">
        <v>0.2</v>
      </c>
      <c r="AP12" s="63">
        <v>1553</v>
      </c>
      <c r="AQ12" s="32">
        <f t="shared" si="3"/>
        <v>0.10816725655409147</v>
      </c>
      <c r="AR12" s="31">
        <f t="shared" si="4"/>
        <v>0</v>
      </c>
      <c r="AS12" s="31">
        <f t="shared" si="5"/>
        <v>5.454009433962264E-2</v>
      </c>
      <c r="AT12" s="10">
        <f>W12-'23-4'!W12</f>
        <v>1.0109999999999975</v>
      </c>
      <c r="AU12" s="10">
        <f>AB12-'23-4'!AB12</f>
        <v>0</v>
      </c>
      <c r="AV12" s="10">
        <f>AG12-'23-4'!AG12</f>
        <v>0</v>
      </c>
      <c r="AY12" s="19"/>
      <c r="BF12" s="90" t="s">
        <v>69</v>
      </c>
      <c r="BG12" s="86"/>
      <c r="BH12" s="86"/>
      <c r="BI12" s="86"/>
    </row>
    <row r="13" spans="1:61" ht="27" customHeight="1">
      <c r="A13" s="28">
        <v>5</v>
      </c>
      <c r="B13" s="29" t="s">
        <v>31</v>
      </c>
      <c r="C13" s="30">
        <f t="shared" si="6"/>
        <v>39.071999999999996</v>
      </c>
      <c r="D13" s="13">
        <v>0</v>
      </c>
      <c r="E13" s="13">
        <v>12.367999999999999</v>
      </c>
      <c r="F13" s="13">
        <v>17.338999999999999</v>
      </c>
      <c r="G13" s="13">
        <v>9.3650000000000002</v>
      </c>
      <c r="H13" s="30">
        <f t="shared" si="7"/>
        <v>10.000000000000002</v>
      </c>
      <c r="I13" s="13">
        <v>8.9</v>
      </c>
      <c r="J13" s="13">
        <v>0.8</v>
      </c>
      <c r="K13" s="13">
        <v>0.3</v>
      </c>
      <c r="L13" s="13">
        <v>0</v>
      </c>
      <c r="M13" s="30">
        <f t="shared" si="8"/>
        <v>14.105</v>
      </c>
      <c r="N13" s="13">
        <v>1.4300000000000002</v>
      </c>
      <c r="O13" s="13">
        <v>0</v>
      </c>
      <c r="P13" s="13">
        <v>0.4</v>
      </c>
      <c r="Q13" s="13">
        <v>0.2</v>
      </c>
      <c r="R13" s="13">
        <v>2.09</v>
      </c>
      <c r="S13" s="13">
        <v>0</v>
      </c>
      <c r="T13" s="13">
        <v>8.6950000000000003</v>
      </c>
      <c r="U13" s="13">
        <v>1.29</v>
      </c>
      <c r="V13" s="84">
        <v>5802</v>
      </c>
      <c r="W13" s="61">
        <f t="shared" si="9"/>
        <v>12.589</v>
      </c>
      <c r="X13" s="62">
        <v>0</v>
      </c>
      <c r="Y13" s="62">
        <v>0.55500000000000005</v>
      </c>
      <c r="Z13" s="62">
        <v>11.734</v>
      </c>
      <c r="AA13" s="62">
        <v>0.30000000000000004</v>
      </c>
      <c r="AB13" s="61">
        <f t="shared" si="10"/>
        <v>0.5</v>
      </c>
      <c r="AC13" s="64"/>
      <c r="AD13" s="64">
        <v>0.5</v>
      </c>
      <c r="AE13" s="64"/>
      <c r="AF13" s="64"/>
      <c r="AG13" s="61">
        <f t="shared" si="1"/>
        <v>5.55</v>
      </c>
      <c r="AH13" s="62">
        <v>0</v>
      </c>
      <c r="AI13" s="62">
        <v>0</v>
      </c>
      <c r="AJ13" s="62">
        <v>0</v>
      </c>
      <c r="AK13" s="62">
        <v>1.2</v>
      </c>
      <c r="AL13" s="62">
        <v>1.76</v>
      </c>
      <c r="AM13" s="62">
        <v>0</v>
      </c>
      <c r="AN13" s="62">
        <v>2</v>
      </c>
      <c r="AO13" s="62">
        <v>0.59</v>
      </c>
      <c r="AP13" s="63">
        <v>2309</v>
      </c>
      <c r="AQ13" s="32">
        <f t="shared" si="3"/>
        <v>0.32220004095004101</v>
      </c>
      <c r="AR13" s="31">
        <f t="shared" si="4"/>
        <v>4.9999999999999989E-2</v>
      </c>
      <c r="AS13" s="31">
        <f t="shared" si="5"/>
        <v>0.39347749025168377</v>
      </c>
      <c r="AT13" s="10">
        <f>W13-'23-4'!W13</f>
        <v>1.8450000000000024</v>
      </c>
      <c r="AU13" s="10">
        <f>AB13-'23-4'!AB13</f>
        <v>0</v>
      </c>
      <c r="AV13" s="10">
        <f>AG13-'23-4'!AG13</f>
        <v>1.25</v>
      </c>
      <c r="AY13" s="19"/>
      <c r="BF13" s="89" t="s">
        <v>65</v>
      </c>
      <c r="BG13" s="87">
        <v>72.16</v>
      </c>
      <c r="BH13" s="87">
        <v>67.06</v>
      </c>
      <c r="BI13" s="88">
        <f>+BH13-BG13</f>
        <v>-5.0999999999999943</v>
      </c>
    </row>
    <row r="14" spans="1:61" ht="27" customHeight="1">
      <c r="A14" s="28">
        <v>6</v>
      </c>
      <c r="B14" s="29" t="s">
        <v>32</v>
      </c>
      <c r="C14" s="30">
        <f t="shared" si="6"/>
        <v>12.48</v>
      </c>
      <c r="D14" s="13">
        <v>0</v>
      </c>
      <c r="E14" s="13">
        <v>1.5690000000000002</v>
      </c>
      <c r="F14" s="13">
        <v>3.7170000000000005</v>
      </c>
      <c r="G14" s="13">
        <v>7.194</v>
      </c>
      <c r="H14" s="30">
        <f t="shared" si="7"/>
        <v>0</v>
      </c>
      <c r="I14" s="13">
        <v>0</v>
      </c>
      <c r="J14" s="13">
        <v>0</v>
      </c>
      <c r="K14" s="13">
        <v>0</v>
      </c>
      <c r="L14" s="13">
        <v>0</v>
      </c>
      <c r="M14" s="30">
        <f t="shared" si="8"/>
        <v>2.1730000000000005</v>
      </c>
      <c r="N14" s="13">
        <v>0</v>
      </c>
      <c r="O14" s="13">
        <v>0</v>
      </c>
      <c r="P14" s="13">
        <v>0.60000000000000009</v>
      </c>
      <c r="Q14" s="13">
        <v>0</v>
      </c>
      <c r="R14" s="13">
        <v>5.5E-2</v>
      </c>
      <c r="S14" s="13">
        <v>0.60499999999999998</v>
      </c>
      <c r="T14" s="13">
        <v>0.47000000000000008</v>
      </c>
      <c r="U14" s="13">
        <v>0.443</v>
      </c>
      <c r="V14" s="84">
        <v>1544</v>
      </c>
      <c r="W14" s="59">
        <f t="shared" si="9"/>
        <v>0.32</v>
      </c>
      <c r="X14" s="17"/>
      <c r="Y14" s="17"/>
      <c r="Z14" s="17">
        <v>0.32</v>
      </c>
      <c r="AA14" s="17"/>
      <c r="AB14" s="59">
        <f t="shared" si="10"/>
        <v>0</v>
      </c>
      <c r="AC14" s="12"/>
      <c r="AD14" s="12"/>
      <c r="AE14" s="12"/>
      <c r="AF14" s="12"/>
      <c r="AG14" s="59">
        <f t="shared" si="1"/>
        <v>0</v>
      </c>
      <c r="AH14" s="11"/>
      <c r="AI14" s="11"/>
      <c r="AJ14" s="11"/>
      <c r="AK14" s="11"/>
      <c r="AL14" s="11"/>
      <c r="AM14" s="11"/>
      <c r="AN14" s="11"/>
      <c r="AO14" s="11"/>
      <c r="AP14" s="46">
        <v>33.6</v>
      </c>
      <c r="AQ14" s="32">
        <f t="shared" si="3"/>
        <v>2.564102564102564E-2</v>
      </c>
      <c r="AR14" s="31" t="str">
        <f t="shared" si="4"/>
        <v>-</v>
      </c>
      <c r="AS14" s="31">
        <f t="shared" si="5"/>
        <v>0</v>
      </c>
      <c r="AT14" s="10">
        <f>W14-'23-4'!W14</f>
        <v>0</v>
      </c>
      <c r="AU14" s="10">
        <f>AB14-'23-4'!AB14</f>
        <v>0</v>
      </c>
      <c r="AV14" s="10">
        <f>AG14-'23-4'!AG14</f>
        <v>0</v>
      </c>
      <c r="AY14" s="19"/>
      <c r="BF14" s="89" t="s">
        <v>66</v>
      </c>
      <c r="BG14" s="87">
        <v>60.9</v>
      </c>
      <c r="BH14" s="87">
        <v>56.72</v>
      </c>
      <c r="BI14" s="88">
        <f t="shared" ref="BI14:BI16" si="11">+BH14-BG14</f>
        <v>-4.18</v>
      </c>
    </row>
    <row r="15" spans="1:61" ht="27" customHeight="1">
      <c r="A15" s="28">
        <v>7</v>
      </c>
      <c r="B15" s="29" t="s">
        <v>33</v>
      </c>
      <c r="C15" s="30">
        <f t="shared" si="6"/>
        <v>20.000000000000007</v>
      </c>
      <c r="D15" s="13">
        <v>0</v>
      </c>
      <c r="E15" s="13">
        <v>2.5</v>
      </c>
      <c r="F15" s="13">
        <v>13.500000000000005</v>
      </c>
      <c r="G15" s="13">
        <v>4.0000000000000018</v>
      </c>
      <c r="H15" s="30">
        <f t="shared" si="7"/>
        <v>3</v>
      </c>
      <c r="I15" s="13">
        <v>0</v>
      </c>
      <c r="J15" s="13">
        <v>1</v>
      </c>
      <c r="K15" s="13">
        <v>2</v>
      </c>
      <c r="L15" s="13">
        <v>0</v>
      </c>
      <c r="M15" s="30">
        <f t="shared" si="8"/>
        <v>2</v>
      </c>
      <c r="N15" s="13">
        <v>0</v>
      </c>
      <c r="O15" s="13">
        <v>0</v>
      </c>
      <c r="P15" s="13">
        <v>0</v>
      </c>
      <c r="Q15" s="13">
        <v>0</v>
      </c>
      <c r="R15" s="13">
        <v>0</v>
      </c>
      <c r="S15" s="13">
        <v>0</v>
      </c>
      <c r="T15" s="13">
        <v>2</v>
      </c>
      <c r="U15" s="13">
        <v>0</v>
      </c>
      <c r="V15" s="84">
        <v>2389</v>
      </c>
      <c r="W15" s="59">
        <f t="shared" si="9"/>
        <v>1.63</v>
      </c>
      <c r="X15" s="17"/>
      <c r="Y15" s="17">
        <v>0</v>
      </c>
      <c r="Z15" s="17">
        <v>1.63</v>
      </c>
      <c r="AA15" s="17">
        <v>0</v>
      </c>
      <c r="AB15" s="59">
        <f t="shared" si="10"/>
        <v>0</v>
      </c>
      <c r="AC15" s="12"/>
      <c r="AD15" s="12"/>
      <c r="AE15" s="12"/>
      <c r="AF15" s="12"/>
      <c r="AG15" s="59">
        <f t="shared" si="1"/>
        <v>0</v>
      </c>
      <c r="AH15" s="11"/>
      <c r="AI15" s="11"/>
      <c r="AJ15" s="11"/>
      <c r="AK15" s="11"/>
      <c r="AL15" s="11"/>
      <c r="AM15" s="11"/>
      <c r="AN15" s="11"/>
      <c r="AO15" s="11"/>
      <c r="AP15" s="46">
        <v>206</v>
      </c>
      <c r="AQ15" s="32">
        <f t="shared" si="3"/>
        <v>8.1499999999999961E-2</v>
      </c>
      <c r="AR15" s="31">
        <f t="shared" si="4"/>
        <v>0</v>
      </c>
      <c r="AS15" s="31">
        <f t="shared" si="5"/>
        <v>0</v>
      </c>
      <c r="AT15" s="10">
        <f>W15-'23-4'!W15</f>
        <v>0</v>
      </c>
      <c r="AU15" s="10">
        <f>AB15-'23-4'!AB15</f>
        <v>0</v>
      </c>
      <c r="AV15" s="10">
        <f>AG15-'23-4'!AG15</f>
        <v>0</v>
      </c>
      <c r="AY15" s="19"/>
      <c r="BF15" s="89" t="s">
        <v>67</v>
      </c>
      <c r="BG15" s="87">
        <v>76.52</v>
      </c>
      <c r="BH15" s="87">
        <v>71.44</v>
      </c>
      <c r="BI15" s="88">
        <f t="shared" si="11"/>
        <v>-5.0799999999999983</v>
      </c>
    </row>
    <row r="16" spans="1:61" ht="27" customHeight="1">
      <c r="A16" s="28">
        <v>8</v>
      </c>
      <c r="B16" s="29" t="s">
        <v>34</v>
      </c>
      <c r="C16" s="30">
        <f t="shared" si="6"/>
        <v>66.207999999999998</v>
      </c>
      <c r="D16" s="13">
        <v>0.2</v>
      </c>
      <c r="E16" s="13">
        <v>19.628999999999998</v>
      </c>
      <c r="F16" s="13">
        <v>40.52000000000001</v>
      </c>
      <c r="G16" s="13">
        <v>5.859</v>
      </c>
      <c r="H16" s="30">
        <f t="shared" si="7"/>
        <v>0</v>
      </c>
      <c r="I16" s="13">
        <v>0</v>
      </c>
      <c r="J16" s="13">
        <v>0</v>
      </c>
      <c r="K16" s="13">
        <v>0</v>
      </c>
      <c r="L16" s="13">
        <v>0</v>
      </c>
      <c r="M16" s="30">
        <f t="shared" si="8"/>
        <v>52.727999999999994</v>
      </c>
      <c r="N16" s="13">
        <v>3.2800000000000007</v>
      </c>
      <c r="O16" s="13">
        <v>9.6</v>
      </c>
      <c r="P16" s="13">
        <v>0.60000000000000009</v>
      </c>
      <c r="Q16" s="13">
        <v>0</v>
      </c>
      <c r="R16" s="13">
        <v>11.279999999999996</v>
      </c>
      <c r="S16" s="13">
        <v>13.028000000000002</v>
      </c>
      <c r="T16" s="13">
        <v>1</v>
      </c>
      <c r="U16" s="13">
        <v>13.940000000000001</v>
      </c>
      <c r="V16" s="84">
        <v>11309</v>
      </c>
      <c r="W16" s="59">
        <f t="shared" si="9"/>
        <v>6.5009999999999994</v>
      </c>
      <c r="X16" s="17">
        <v>0</v>
      </c>
      <c r="Y16" s="17">
        <v>1.962</v>
      </c>
      <c r="Z16" s="17">
        <v>4.5389999999999997</v>
      </c>
      <c r="AA16" s="17">
        <v>0</v>
      </c>
      <c r="AB16" s="59">
        <f t="shared" si="10"/>
        <v>0</v>
      </c>
      <c r="AC16" s="12"/>
      <c r="AD16" s="12"/>
      <c r="AE16" s="12"/>
      <c r="AF16" s="12"/>
      <c r="AG16" s="59">
        <f t="shared" si="1"/>
        <v>5.13</v>
      </c>
      <c r="AH16" s="11"/>
      <c r="AI16" s="11"/>
      <c r="AJ16" s="11"/>
      <c r="AK16" s="11"/>
      <c r="AL16" s="11">
        <v>5.13</v>
      </c>
      <c r="AM16" s="11"/>
      <c r="AN16" s="11"/>
      <c r="AO16" s="11"/>
      <c r="AP16" s="46">
        <v>1522</v>
      </c>
      <c r="AQ16" s="32">
        <f t="shared" si="3"/>
        <v>9.8190550990816819E-2</v>
      </c>
      <c r="AR16" s="31" t="str">
        <f t="shared" si="4"/>
        <v>-</v>
      </c>
      <c r="AS16" s="31">
        <f t="shared" si="5"/>
        <v>9.7291761492944939E-2</v>
      </c>
      <c r="AT16" s="10">
        <f>W16-'23-4'!W16</f>
        <v>0</v>
      </c>
      <c r="AU16" s="10">
        <f>AB16-'23-4'!AB16</f>
        <v>0</v>
      </c>
      <c r="AV16" s="10">
        <f>AG16-'23-4'!AG16</f>
        <v>0</v>
      </c>
      <c r="AY16" s="19"/>
      <c r="BF16" s="89" t="s">
        <v>68</v>
      </c>
      <c r="BG16" s="87">
        <v>50.58</v>
      </c>
      <c r="BH16" s="87">
        <v>47.89</v>
      </c>
      <c r="BI16" s="88">
        <f t="shared" si="11"/>
        <v>-2.6899999999999977</v>
      </c>
    </row>
    <row r="17" spans="1:51" ht="27" customHeight="1">
      <c r="A17" s="28">
        <v>9</v>
      </c>
      <c r="B17" s="29" t="s">
        <v>35</v>
      </c>
      <c r="C17" s="30">
        <f t="shared" si="6"/>
        <v>19.548000000000002</v>
      </c>
      <c r="D17" s="13">
        <v>0.2</v>
      </c>
      <c r="E17" s="13">
        <v>4.1310000000000002</v>
      </c>
      <c r="F17" s="13">
        <v>9.0570000000000004</v>
      </c>
      <c r="G17" s="13">
        <v>6.16</v>
      </c>
      <c r="H17" s="30">
        <f t="shared" si="7"/>
        <v>16.942</v>
      </c>
      <c r="I17" s="13">
        <v>6.9499999999999993</v>
      </c>
      <c r="J17" s="13">
        <v>6.1820000000000004</v>
      </c>
      <c r="K17" s="13">
        <v>3.81</v>
      </c>
      <c r="L17" s="13">
        <v>0</v>
      </c>
      <c r="M17" s="30">
        <f t="shared" si="8"/>
        <v>6.8900000000000006</v>
      </c>
      <c r="N17" s="13">
        <v>1</v>
      </c>
      <c r="O17" s="13">
        <v>0</v>
      </c>
      <c r="P17" s="13">
        <v>0.82</v>
      </c>
      <c r="Q17" s="13">
        <v>0</v>
      </c>
      <c r="R17" s="13">
        <v>3.02</v>
      </c>
      <c r="S17" s="13">
        <v>0</v>
      </c>
      <c r="T17" s="13">
        <v>2.0500000000000003</v>
      </c>
      <c r="U17" s="13">
        <v>0</v>
      </c>
      <c r="V17" s="84">
        <v>2819</v>
      </c>
      <c r="W17" s="59">
        <f t="shared" si="9"/>
        <v>0</v>
      </c>
      <c r="X17" s="17"/>
      <c r="Y17" s="17"/>
      <c r="Z17" s="17"/>
      <c r="AA17" s="17"/>
      <c r="AB17" s="59">
        <f t="shared" si="10"/>
        <v>1.2</v>
      </c>
      <c r="AC17" s="12"/>
      <c r="AD17" s="12">
        <v>1.2</v>
      </c>
      <c r="AE17" s="12"/>
      <c r="AF17" s="12"/>
      <c r="AG17" s="59">
        <f t="shared" si="1"/>
        <v>0</v>
      </c>
      <c r="AH17" s="11"/>
      <c r="AI17" s="11"/>
      <c r="AJ17" s="11"/>
      <c r="AK17" s="11"/>
      <c r="AL17" s="11"/>
      <c r="AM17" s="11"/>
      <c r="AN17" s="11"/>
      <c r="AO17" s="11"/>
      <c r="AP17" s="46"/>
      <c r="AQ17" s="32">
        <f t="shared" si="3"/>
        <v>0</v>
      </c>
      <c r="AR17" s="31">
        <f t="shared" si="4"/>
        <v>7.0829890213670171E-2</v>
      </c>
      <c r="AS17" s="31">
        <f t="shared" si="5"/>
        <v>0</v>
      </c>
      <c r="AT17" s="10">
        <f>W17-'23-4'!W17</f>
        <v>0</v>
      </c>
      <c r="AU17" s="10">
        <f>AB17-'23-4'!AB17</f>
        <v>0</v>
      </c>
      <c r="AV17" s="10">
        <f>AG17-'23-4'!AG17</f>
        <v>0</v>
      </c>
      <c r="AY17" s="19"/>
    </row>
    <row r="18" spans="1:51" ht="27" customHeight="1">
      <c r="A18" s="28">
        <v>10</v>
      </c>
      <c r="B18" s="29" t="s">
        <v>36</v>
      </c>
      <c r="C18" s="30">
        <f t="shared" si="6"/>
        <v>16.322999999999997</v>
      </c>
      <c r="D18" s="13">
        <v>0</v>
      </c>
      <c r="E18" s="13">
        <v>1.7909999999999999</v>
      </c>
      <c r="F18" s="13">
        <v>13.441999999999997</v>
      </c>
      <c r="G18" s="13">
        <v>1.0900000000000001</v>
      </c>
      <c r="H18" s="30">
        <f t="shared" si="7"/>
        <v>1.8049999999999999</v>
      </c>
      <c r="I18" s="13">
        <v>0</v>
      </c>
      <c r="J18" s="13">
        <v>0.92999999999999994</v>
      </c>
      <c r="K18" s="13">
        <v>0.875</v>
      </c>
      <c r="L18" s="13">
        <v>0</v>
      </c>
      <c r="M18" s="30">
        <f t="shared" si="8"/>
        <v>7.6189999999999998</v>
      </c>
      <c r="N18" s="13">
        <v>0.375</v>
      </c>
      <c r="O18" s="13">
        <v>0</v>
      </c>
      <c r="P18" s="13">
        <v>0</v>
      </c>
      <c r="Q18" s="13">
        <v>0</v>
      </c>
      <c r="R18" s="13">
        <v>0.7669999999999999</v>
      </c>
      <c r="S18" s="13">
        <v>0.6120000000000001</v>
      </c>
      <c r="T18" s="13">
        <v>1.851</v>
      </c>
      <c r="U18" s="13">
        <v>4.0139999999999993</v>
      </c>
      <c r="V18" s="84">
        <v>2258</v>
      </c>
      <c r="W18" s="61">
        <f t="shared" si="9"/>
        <v>1.05</v>
      </c>
      <c r="X18" s="62">
        <v>0</v>
      </c>
      <c r="Y18" s="62">
        <v>0.8</v>
      </c>
      <c r="Z18" s="62">
        <v>0.25</v>
      </c>
      <c r="AA18" s="62">
        <v>0</v>
      </c>
      <c r="AB18" s="66">
        <f t="shared" si="10"/>
        <v>0</v>
      </c>
      <c r="AC18" s="64"/>
      <c r="AD18" s="64"/>
      <c r="AE18" s="64"/>
      <c r="AF18" s="64"/>
      <c r="AG18" s="61">
        <f t="shared" si="1"/>
        <v>0</v>
      </c>
      <c r="AH18" s="62"/>
      <c r="AI18" s="62"/>
      <c r="AJ18" s="62"/>
      <c r="AK18" s="62"/>
      <c r="AL18" s="62"/>
      <c r="AM18" s="62"/>
      <c r="AN18" s="62"/>
      <c r="AO18" s="62"/>
      <c r="AP18" s="63">
        <v>160</v>
      </c>
      <c r="AQ18" s="32">
        <f t="shared" si="3"/>
        <v>6.4326410586289295E-2</v>
      </c>
      <c r="AR18" s="31">
        <f t="shared" si="4"/>
        <v>0</v>
      </c>
      <c r="AS18" s="31">
        <f t="shared" si="5"/>
        <v>0</v>
      </c>
      <c r="AT18" s="10">
        <f>W18-'23-4'!W18</f>
        <v>0.8</v>
      </c>
      <c r="AU18" s="10">
        <f>AB18-'23-4'!AB18</f>
        <v>0</v>
      </c>
      <c r="AV18" s="10">
        <f>AG18-'23-4'!AG18</f>
        <v>0</v>
      </c>
      <c r="AY18" s="19"/>
    </row>
    <row r="19" spans="1:51" ht="27" customHeight="1">
      <c r="A19" s="28">
        <v>11</v>
      </c>
      <c r="B19" s="29" t="s">
        <v>37</v>
      </c>
      <c r="C19" s="30">
        <f t="shared" si="6"/>
        <v>4.2089999999999996</v>
      </c>
      <c r="D19" s="13">
        <v>0</v>
      </c>
      <c r="E19" s="13">
        <v>4.125</v>
      </c>
      <c r="F19" s="13">
        <v>8.4000000000000005E-2</v>
      </c>
      <c r="G19" s="13">
        <v>0</v>
      </c>
      <c r="H19" s="30">
        <f t="shared" si="7"/>
        <v>2.4729999999999999</v>
      </c>
      <c r="I19" s="13">
        <v>0</v>
      </c>
      <c r="J19" s="13">
        <v>2.4729999999999999</v>
      </c>
      <c r="K19" s="13">
        <v>0</v>
      </c>
      <c r="L19" s="13">
        <v>0</v>
      </c>
      <c r="M19" s="30">
        <f t="shared" si="8"/>
        <v>7.431</v>
      </c>
      <c r="N19" s="13">
        <v>0</v>
      </c>
      <c r="O19" s="13">
        <v>0</v>
      </c>
      <c r="P19" s="13">
        <v>0</v>
      </c>
      <c r="Q19" s="13">
        <v>0</v>
      </c>
      <c r="R19" s="13">
        <v>0.51200000000000001</v>
      </c>
      <c r="S19" s="13">
        <v>0</v>
      </c>
      <c r="T19" s="13">
        <v>6.7190000000000003</v>
      </c>
      <c r="U19" s="13">
        <v>0.2</v>
      </c>
      <c r="V19" s="84">
        <v>1205</v>
      </c>
      <c r="W19" s="59">
        <f t="shared" si="9"/>
        <v>1.103</v>
      </c>
      <c r="X19" s="11"/>
      <c r="Y19" s="11">
        <v>1.103</v>
      </c>
      <c r="Z19" s="11"/>
      <c r="AA19" s="11"/>
      <c r="AB19" s="59">
        <f t="shared" si="10"/>
        <v>0</v>
      </c>
      <c r="AC19" s="11"/>
      <c r="AD19" s="11"/>
      <c r="AE19" s="11"/>
      <c r="AF19" s="11"/>
      <c r="AG19" s="59">
        <f>SUM(AH19:AO19)</f>
        <v>2.1850000000000001</v>
      </c>
      <c r="AH19" s="11"/>
      <c r="AI19" s="11"/>
      <c r="AJ19" s="11"/>
      <c r="AK19" s="11"/>
      <c r="AL19" s="11"/>
      <c r="AM19" s="11"/>
      <c r="AN19" s="11">
        <v>2.1850000000000001</v>
      </c>
      <c r="AO19" s="11"/>
      <c r="AP19" s="46">
        <v>559</v>
      </c>
      <c r="AQ19" s="32">
        <f t="shared" si="3"/>
        <v>0.2620574958422428</v>
      </c>
      <c r="AR19" s="31">
        <f t="shared" si="4"/>
        <v>0</v>
      </c>
      <c r="AS19" s="31">
        <f t="shared" si="5"/>
        <v>0.29403848741757505</v>
      </c>
      <c r="AT19" s="10">
        <f>W19-'23-4'!W19</f>
        <v>0</v>
      </c>
      <c r="AU19" s="10">
        <f>AB19-'23-4'!AB19</f>
        <v>0</v>
      </c>
      <c r="AV19" s="10">
        <f>AG19-'23-4'!AG19</f>
        <v>0</v>
      </c>
      <c r="AY19" s="19"/>
    </row>
    <row r="20" spans="1:51" ht="27" customHeight="1">
      <c r="A20" s="28">
        <v>12</v>
      </c>
      <c r="B20" s="29" t="s">
        <v>38</v>
      </c>
      <c r="C20" s="30">
        <f t="shared" si="6"/>
        <v>36.433999999999997</v>
      </c>
      <c r="D20" s="13">
        <v>0.65</v>
      </c>
      <c r="E20" s="13">
        <v>7.8939999999999992</v>
      </c>
      <c r="F20" s="13">
        <v>19.366999999999997</v>
      </c>
      <c r="G20" s="13">
        <v>8.5229999999999997</v>
      </c>
      <c r="H20" s="30">
        <f t="shared" si="7"/>
        <v>13.15</v>
      </c>
      <c r="I20" s="13">
        <v>11.15</v>
      </c>
      <c r="J20" s="13">
        <v>2</v>
      </c>
      <c r="K20" s="13">
        <v>0</v>
      </c>
      <c r="L20" s="13">
        <v>0</v>
      </c>
      <c r="M20" s="30">
        <f t="shared" si="8"/>
        <v>8.26</v>
      </c>
      <c r="N20" s="13">
        <v>0.36</v>
      </c>
      <c r="O20" s="13">
        <v>2.13</v>
      </c>
      <c r="P20" s="13">
        <v>0</v>
      </c>
      <c r="Q20" s="13">
        <v>0</v>
      </c>
      <c r="R20" s="13">
        <v>1.5</v>
      </c>
      <c r="S20" s="13">
        <v>3.1950000000000003</v>
      </c>
      <c r="T20" s="13">
        <v>0</v>
      </c>
      <c r="U20" s="13">
        <v>1.075</v>
      </c>
      <c r="V20" s="84">
        <v>4891</v>
      </c>
      <c r="W20" s="59">
        <f t="shared" si="9"/>
        <v>1.83</v>
      </c>
      <c r="X20" s="11"/>
      <c r="Y20" s="11"/>
      <c r="Z20" s="11">
        <v>1.83</v>
      </c>
      <c r="AA20" s="11"/>
      <c r="AB20" s="59">
        <f t="shared" si="10"/>
        <v>0</v>
      </c>
      <c r="AC20" s="12"/>
      <c r="AD20" s="12"/>
      <c r="AE20" s="12"/>
      <c r="AF20" s="12"/>
      <c r="AG20" s="59">
        <f>SUM(AH20:AO20)</f>
        <v>0</v>
      </c>
      <c r="AH20" s="11"/>
      <c r="AI20" s="11"/>
      <c r="AJ20" s="11"/>
      <c r="AK20" s="11"/>
      <c r="AL20" s="11"/>
      <c r="AM20" s="11"/>
      <c r="AN20" s="11"/>
      <c r="AO20" s="11"/>
      <c r="AP20" s="46">
        <v>600</v>
      </c>
      <c r="AQ20" s="32">
        <f t="shared" si="3"/>
        <v>5.0227809189218868E-2</v>
      </c>
      <c r="AR20" s="31">
        <f t="shared" si="4"/>
        <v>0</v>
      </c>
      <c r="AS20" s="31">
        <f t="shared" si="5"/>
        <v>0</v>
      </c>
      <c r="AT20" s="10">
        <f>W20-'23-4'!W20</f>
        <v>0</v>
      </c>
      <c r="AU20" s="10">
        <f>AB20-'23-4'!AB20</f>
        <v>0</v>
      </c>
      <c r="AV20" s="10">
        <f>AG20-'23-4'!AG20</f>
        <v>0</v>
      </c>
      <c r="AY20" s="19"/>
    </row>
    <row r="21" spans="1:51" ht="27" customHeight="1">
      <c r="A21" s="28">
        <v>13</v>
      </c>
      <c r="B21" s="29" t="s">
        <v>39</v>
      </c>
      <c r="C21" s="30">
        <f t="shared" si="6"/>
        <v>6.7949999999999999</v>
      </c>
      <c r="D21" s="13">
        <v>0</v>
      </c>
      <c r="E21" s="13">
        <v>2</v>
      </c>
      <c r="F21" s="13">
        <v>3.7749999999999999</v>
      </c>
      <c r="G21" s="13">
        <v>1.02</v>
      </c>
      <c r="H21" s="30">
        <f t="shared" si="7"/>
        <v>0</v>
      </c>
      <c r="I21" s="13">
        <v>0</v>
      </c>
      <c r="J21" s="13">
        <v>0</v>
      </c>
      <c r="K21" s="13">
        <v>0</v>
      </c>
      <c r="L21" s="13">
        <v>0</v>
      </c>
      <c r="M21" s="30">
        <f t="shared" si="8"/>
        <v>1.17</v>
      </c>
      <c r="N21" s="13">
        <v>0.64</v>
      </c>
      <c r="O21" s="13">
        <v>0</v>
      </c>
      <c r="P21" s="13">
        <v>0.53</v>
      </c>
      <c r="Q21" s="13">
        <v>0</v>
      </c>
      <c r="R21" s="13">
        <v>0</v>
      </c>
      <c r="S21" s="13">
        <v>0</v>
      </c>
      <c r="T21" s="13">
        <v>0</v>
      </c>
      <c r="U21" s="13">
        <v>0</v>
      </c>
      <c r="V21" s="84">
        <v>924</v>
      </c>
      <c r="W21" s="60">
        <f t="shared" si="9"/>
        <v>0</v>
      </c>
      <c r="X21" s="11"/>
      <c r="Y21" s="11"/>
      <c r="Z21" s="11"/>
      <c r="AA21" s="11"/>
      <c r="AB21" s="59">
        <f t="shared" si="10"/>
        <v>0</v>
      </c>
      <c r="AC21" s="12"/>
      <c r="AD21" s="12"/>
      <c r="AE21" s="12"/>
      <c r="AF21" s="12"/>
      <c r="AG21" s="59">
        <f>SUM(AH21:AO21)</f>
        <v>0</v>
      </c>
      <c r="AH21" s="11"/>
      <c r="AI21" s="11"/>
      <c r="AJ21" s="11"/>
      <c r="AK21" s="11"/>
      <c r="AL21" s="11"/>
      <c r="AM21" s="11"/>
      <c r="AN21" s="11"/>
      <c r="AO21" s="11"/>
      <c r="AP21" s="46"/>
      <c r="AQ21" s="32">
        <f t="shared" si="3"/>
        <v>0</v>
      </c>
      <c r="AR21" s="31" t="str">
        <f t="shared" si="4"/>
        <v>-</v>
      </c>
      <c r="AS21" s="31">
        <f t="shared" si="5"/>
        <v>0</v>
      </c>
      <c r="AT21" s="10">
        <f>W21-'23-4'!W21</f>
        <v>0</v>
      </c>
      <c r="AU21" s="10">
        <f>AB21-'23-4'!AB21</f>
        <v>0</v>
      </c>
      <c r="AV21" s="10">
        <f>AG21-'23-4'!AG21</f>
        <v>0</v>
      </c>
      <c r="AY21" s="19"/>
    </row>
    <row r="22" spans="1:51" s="41" customFormat="1" ht="20.25" customHeight="1">
      <c r="A22" s="96"/>
      <c r="B22" s="35" t="s">
        <v>40</v>
      </c>
      <c r="C22" s="36">
        <f t="shared" ref="C22:AP22" si="12">SUM(C9:C21)</f>
        <v>432.29929523809523</v>
      </c>
      <c r="D22" s="37">
        <f t="shared" si="12"/>
        <v>8.6112000000000002</v>
      </c>
      <c r="E22" s="37">
        <f t="shared" si="12"/>
        <v>82.072000000000003</v>
      </c>
      <c r="F22" s="37">
        <f t="shared" si="12"/>
        <v>248.64409523809525</v>
      </c>
      <c r="G22" s="37">
        <f t="shared" si="12"/>
        <v>92.97199999999998</v>
      </c>
      <c r="H22" s="36">
        <f t="shared" si="12"/>
        <v>106.94700000000002</v>
      </c>
      <c r="I22" s="37">
        <f t="shared" si="12"/>
        <v>31.369999999999997</v>
      </c>
      <c r="J22" s="37">
        <f t="shared" si="12"/>
        <v>57.017000000000003</v>
      </c>
      <c r="K22" s="37">
        <f t="shared" si="12"/>
        <v>18.559999999999999</v>
      </c>
      <c r="L22" s="37">
        <f t="shared" si="12"/>
        <v>0</v>
      </c>
      <c r="M22" s="36">
        <f t="shared" si="12"/>
        <v>173.76899999999998</v>
      </c>
      <c r="N22" s="37">
        <f t="shared" si="12"/>
        <v>13.255000000000001</v>
      </c>
      <c r="O22" s="37">
        <f t="shared" si="12"/>
        <v>15.922000000000001</v>
      </c>
      <c r="P22" s="37">
        <f t="shared" si="12"/>
        <v>2.95</v>
      </c>
      <c r="Q22" s="37">
        <f t="shared" si="12"/>
        <v>2.3660000000000005</v>
      </c>
      <c r="R22" s="37">
        <f t="shared" si="12"/>
        <v>32.879999999999995</v>
      </c>
      <c r="S22" s="37">
        <f t="shared" si="12"/>
        <v>44.305000000000007</v>
      </c>
      <c r="T22" s="37">
        <f t="shared" si="12"/>
        <v>23.345000000000002</v>
      </c>
      <c r="U22" s="37">
        <f t="shared" si="12"/>
        <v>38.746000000000009</v>
      </c>
      <c r="V22" s="36">
        <f t="shared" si="12"/>
        <v>62249</v>
      </c>
      <c r="W22" s="34">
        <f>SUM(W9:W21)</f>
        <v>46.954000000000001</v>
      </c>
      <c r="X22" s="34">
        <f>SUM(X9:X21)</f>
        <v>0.2</v>
      </c>
      <c r="Y22" s="34">
        <f>SUM(Y9:Y21)</f>
        <v>7.9319999999999995</v>
      </c>
      <c r="Z22" s="34">
        <f>SUM(Z9:Z21)</f>
        <v>35.953999999999994</v>
      </c>
      <c r="AA22" s="34">
        <f t="shared" si="12"/>
        <v>2.8680000000000003</v>
      </c>
      <c r="AB22" s="34">
        <f t="shared" si="12"/>
        <v>4.2299999999999995</v>
      </c>
      <c r="AC22" s="34">
        <f t="shared" si="12"/>
        <v>0</v>
      </c>
      <c r="AD22" s="34">
        <f t="shared" si="12"/>
        <v>4.2299999999999995</v>
      </c>
      <c r="AE22" s="34">
        <f t="shared" si="12"/>
        <v>0</v>
      </c>
      <c r="AF22" s="34">
        <f t="shared" si="12"/>
        <v>0</v>
      </c>
      <c r="AG22" s="34">
        <f>SUM(AG9:AG21)</f>
        <v>24.344999999999999</v>
      </c>
      <c r="AH22" s="34">
        <f t="shared" si="12"/>
        <v>7.4999999999999997E-2</v>
      </c>
      <c r="AI22" s="34">
        <f t="shared" si="12"/>
        <v>0.1</v>
      </c>
      <c r="AJ22" s="34">
        <f t="shared" si="12"/>
        <v>0</v>
      </c>
      <c r="AK22" s="34">
        <f t="shared" si="12"/>
        <v>1.2</v>
      </c>
      <c r="AL22" s="34">
        <f t="shared" si="12"/>
        <v>8.5190000000000001</v>
      </c>
      <c r="AM22" s="34">
        <f t="shared" si="12"/>
        <v>3.3620000000000001</v>
      </c>
      <c r="AN22" s="34">
        <f t="shared" si="12"/>
        <v>4.4550000000000001</v>
      </c>
      <c r="AO22" s="34">
        <f t="shared" si="12"/>
        <v>6.6339999999999995</v>
      </c>
      <c r="AP22" s="47">
        <f t="shared" si="12"/>
        <v>9799.6</v>
      </c>
      <c r="AQ22" s="39">
        <f>$W22/C22</f>
        <v>0.10861456522648132</v>
      </c>
      <c r="AR22" s="39">
        <f t="shared" si="4"/>
        <v>3.9552301607338206E-2</v>
      </c>
      <c r="AS22" s="39">
        <f t="shared" si="5"/>
        <v>0.1400997876491204</v>
      </c>
      <c r="AT22" s="38">
        <f t="shared" ref="AT22:AV22" si="13">SUM(AT9:AT21)</f>
        <v>3.8660000000000005</v>
      </c>
      <c r="AU22" s="38">
        <f t="shared" si="13"/>
        <v>0</v>
      </c>
      <c r="AV22" s="38">
        <f t="shared" si="13"/>
        <v>1.409</v>
      </c>
      <c r="AY22" s="33"/>
    </row>
    <row r="23" spans="1:51" s="25" customFormat="1" ht="12.75">
      <c r="A23" s="20"/>
      <c r="B23" s="21"/>
      <c r="C23" s="22"/>
      <c r="D23" s="22"/>
      <c r="E23" s="22"/>
      <c r="F23" s="22"/>
      <c r="G23" s="22"/>
      <c r="H23" s="22"/>
      <c r="I23" s="22"/>
      <c r="J23" s="22"/>
      <c r="K23" s="22"/>
      <c r="L23" s="22"/>
      <c r="M23" s="22"/>
      <c r="N23" s="22"/>
      <c r="O23" s="22"/>
      <c r="P23" s="22"/>
      <c r="Q23" s="22"/>
      <c r="R23" s="22"/>
      <c r="S23" s="22"/>
      <c r="T23" s="22"/>
      <c r="U23" s="22"/>
      <c r="V23" s="22"/>
      <c r="W23" s="23"/>
      <c r="X23" s="23"/>
      <c r="Y23" s="23"/>
      <c r="Z23" s="23"/>
      <c r="AA23" s="23"/>
      <c r="AB23" s="23"/>
      <c r="AC23" s="23"/>
      <c r="AD23" s="23"/>
      <c r="AE23" s="23"/>
      <c r="AF23" s="23"/>
      <c r="AG23" s="23"/>
      <c r="AH23" s="23"/>
      <c r="AI23" s="23"/>
      <c r="AJ23" s="23"/>
      <c r="AK23" s="23"/>
      <c r="AL23" s="23"/>
      <c r="AM23" s="23"/>
      <c r="AN23" s="23"/>
      <c r="AO23" s="23"/>
      <c r="AP23" s="23"/>
      <c r="AQ23" s="24"/>
      <c r="AR23" s="24"/>
      <c r="AS23" s="24"/>
      <c r="AT23" s="23"/>
      <c r="AU23" s="23"/>
      <c r="AV23" s="23"/>
    </row>
    <row r="24" spans="1:51" ht="15.4">
      <c r="A24" s="26"/>
      <c r="B24" s="78"/>
      <c r="C24" s="1"/>
      <c r="D24" s="1"/>
      <c r="E24" s="1"/>
      <c r="F24" s="1"/>
      <c r="G24" s="1"/>
      <c r="H24" s="1"/>
      <c r="I24" s="1"/>
      <c r="J24" s="1"/>
      <c r="K24" s="1"/>
      <c r="L24" s="1"/>
      <c r="M24" s="1"/>
      <c r="N24" s="1"/>
      <c r="O24" s="1"/>
      <c r="P24" s="1"/>
      <c r="Q24" s="1"/>
      <c r="R24" s="1"/>
      <c r="S24" s="1"/>
      <c r="T24" s="1"/>
      <c r="U24" s="1"/>
      <c r="V24" s="1"/>
      <c r="AP24" s="67">
        <f>+AP22/V22</f>
        <v>0.15742582210155986</v>
      </c>
    </row>
    <row r="27" spans="1:51" ht="24" hidden="1" customHeight="1">
      <c r="A27" s="8">
        <v>1</v>
      </c>
      <c r="B27" s="8">
        <v>2</v>
      </c>
      <c r="C27" s="8">
        <v>3</v>
      </c>
      <c r="D27" s="8">
        <v>4</v>
      </c>
      <c r="E27" s="8">
        <v>5</v>
      </c>
      <c r="F27" s="8">
        <v>6</v>
      </c>
      <c r="G27" s="8">
        <v>7</v>
      </c>
      <c r="H27" s="8">
        <v>8</v>
      </c>
      <c r="I27" s="8">
        <v>9</v>
      </c>
      <c r="J27" s="8">
        <v>10</v>
      </c>
      <c r="K27" s="8">
        <v>11</v>
      </c>
      <c r="L27" s="8">
        <v>12</v>
      </c>
      <c r="M27" s="8">
        <v>13</v>
      </c>
      <c r="N27" s="8">
        <v>14</v>
      </c>
      <c r="O27" s="8">
        <v>15</v>
      </c>
      <c r="P27" s="8">
        <v>16</v>
      </c>
      <c r="Q27" s="8">
        <v>17</v>
      </c>
      <c r="R27" s="8">
        <v>18</v>
      </c>
      <c r="S27" s="8">
        <v>19</v>
      </c>
      <c r="T27" s="8">
        <v>20</v>
      </c>
      <c r="U27" s="8">
        <v>21</v>
      </c>
      <c r="V27" s="8">
        <v>22</v>
      </c>
      <c r="W27" s="8">
        <v>23</v>
      </c>
      <c r="X27" s="8">
        <v>24</v>
      </c>
      <c r="Y27" s="8">
        <v>25</v>
      </c>
      <c r="Z27" s="8">
        <v>26</v>
      </c>
      <c r="AA27" s="8">
        <v>27</v>
      </c>
      <c r="AB27" s="8">
        <v>28</v>
      </c>
      <c r="AC27" s="8">
        <v>29</v>
      </c>
      <c r="AD27" s="8">
        <v>30</v>
      </c>
      <c r="AE27" s="8">
        <v>31</v>
      </c>
      <c r="AF27" s="8">
        <v>32</v>
      </c>
      <c r="AG27" s="8">
        <v>33</v>
      </c>
      <c r="AH27" s="8">
        <v>34</v>
      </c>
      <c r="AI27" s="8">
        <v>35</v>
      </c>
      <c r="AJ27" s="8">
        <v>36</v>
      </c>
      <c r="AK27" s="8">
        <v>37</v>
      </c>
      <c r="AL27" s="8">
        <v>38</v>
      </c>
      <c r="AM27" s="8">
        <v>39</v>
      </c>
      <c r="AN27" s="8">
        <v>40</v>
      </c>
      <c r="AO27" s="8">
        <v>41</v>
      </c>
      <c r="AP27" s="8">
        <v>42</v>
      </c>
      <c r="AQ27" s="8">
        <v>43</v>
      </c>
      <c r="AR27" s="8">
        <v>44</v>
      </c>
      <c r="AS27" s="8">
        <v>45</v>
      </c>
      <c r="AT27" s="8">
        <v>69</v>
      </c>
      <c r="AU27" s="8">
        <v>70</v>
      </c>
      <c r="AV27" s="8">
        <v>71</v>
      </c>
    </row>
    <row r="28" spans="1:51" ht="27" hidden="1" customHeight="1">
      <c r="A28" s="28">
        <v>1</v>
      </c>
      <c r="B28" s="29" t="s">
        <v>27</v>
      </c>
      <c r="C28" s="30">
        <v>49.113000000000007</v>
      </c>
      <c r="D28" s="9"/>
      <c r="E28" s="9"/>
      <c r="F28" s="9"/>
      <c r="G28" s="9"/>
      <c r="H28" s="30">
        <v>0</v>
      </c>
      <c r="I28" s="9">
        <v>0</v>
      </c>
      <c r="J28" s="9">
        <v>2.6</v>
      </c>
      <c r="K28" s="9">
        <v>2.17</v>
      </c>
      <c r="L28" s="9">
        <v>0</v>
      </c>
      <c r="M28" s="30">
        <v>66.692000000000007</v>
      </c>
      <c r="N28" s="9">
        <v>0</v>
      </c>
      <c r="O28" s="9">
        <v>0</v>
      </c>
      <c r="P28" s="9">
        <v>0</v>
      </c>
      <c r="Q28" s="9">
        <v>1.6</v>
      </c>
      <c r="R28" s="9">
        <v>1.04</v>
      </c>
      <c r="S28" s="9">
        <v>14.61</v>
      </c>
      <c r="T28" s="9">
        <v>0.36</v>
      </c>
      <c r="U28" s="9">
        <v>13.513999999999999</v>
      </c>
      <c r="V28" s="9"/>
      <c r="W28" s="61">
        <v>5.37</v>
      </c>
      <c r="X28" s="11"/>
      <c r="Y28" s="11"/>
      <c r="Z28" s="11"/>
      <c r="AA28" s="11"/>
      <c r="AB28" s="59"/>
      <c r="AC28" s="12"/>
      <c r="AD28" s="12"/>
      <c r="AE28" s="12"/>
      <c r="AF28" s="12"/>
      <c r="AG28" s="59">
        <v>5.48</v>
      </c>
      <c r="AH28" s="11"/>
      <c r="AI28" s="11"/>
      <c r="AJ28" s="11"/>
      <c r="AK28" s="11"/>
      <c r="AL28" s="11"/>
      <c r="AM28" s="11"/>
      <c r="AN28" s="11"/>
      <c r="AO28" s="11"/>
      <c r="AP28" s="46"/>
      <c r="AQ28" s="32">
        <f>$W28/C28</f>
        <v>0.1093396860301753</v>
      </c>
      <c r="AR28" s="31" t="str">
        <f>IF(H28=0,"-",AB28/H28)</f>
        <v>-</v>
      </c>
      <c r="AS28" s="31">
        <f>AG28/M28</f>
        <v>8.2168775865171226E-2</v>
      </c>
      <c r="AT28" s="10">
        <f>W28-'09-4'!W28</f>
        <v>5.37</v>
      </c>
      <c r="AU28" s="10">
        <f>AB28-'09-4'!AB28</f>
        <v>0</v>
      </c>
      <c r="AV28" s="10">
        <f>AG28-'09-4'!AG28</f>
        <v>5.48</v>
      </c>
      <c r="AY28" s="19"/>
    </row>
    <row r="29" spans="1:51" ht="27" hidden="1" customHeight="1">
      <c r="A29" s="28">
        <v>2</v>
      </c>
      <c r="B29" s="29" t="s">
        <v>28</v>
      </c>
      <c r="C29" s="30">
        <v>78.238</v>
      </c>
      <c r="D29" s="13"/>
      <c r="E29" s="13"/>
      <c r="F29" s="13"/>
      <c r="G29" s="13"/>
      <c r="H29" s="30">
        <v>0.77</v>
      </c>
      <c r="I29" s="13">
        <v>1.9</v>
      </c>
      <c r="J29" s="13">
        <v>6.14</v>
      </c>
      <c r="K29" s="13">
        <v>0.95</v>
      </c>
      <c r="L29" s="13">
        <v>0</v>
      </c>
      <c r="M29" s="30">
        <v>38.336999999999996</v>
      </c>
      <c r="N29" s="13">
        <v>1.7</v>
      </c>
      <c r="O29" s="13">
        <v>3.1919999999999997</v>
      </c>
      <c r="P29" s="13">
        <v>0</v>
      </c>
      <c r="Q29" s="13">
        <v>6.6000000000000003E-2</v>
      </c>
      <c r="R29" s="13">
        <v>1.35</v>
      </c>
      <c r="S29" s="13">
        <v>9.1950000000000003</v>
      </c>
      <c r="T29" s="13">
        <v>0</v>
      </c>
      <c r="U29" s="13">
        <v>2.7600000000000002</v>
      </c>
      <c r="V29" s="9"/>
      <c r="W29" s="61">
        <v>11.75</v>
      </c>
      <c r="X29" s="11"/>
      <c r="Y29" s="11"/>
      <c r="Z29" s="11"/>
      <c r="AA29" s="11"/>
      <c r="AB29" s="59"/>
      <c r="AC29" s="11"/>
      <c r="AD29" s="11"/>
      <c r="AE29" s="11"/>
      <c r="AF29" s="11"/>
      <c r="AG29" s="59">
        <v>38.340000000000003</v>
      </c>
      <c r="AH29" s="11"/>
      <c r="AI29" s="11"/>
      <c r="AJ29" s="11"/>
      <c r="AK29" s="11"/>
      <c r="AL29" s="11"/>
      <c r="AM29" s="11"/>
      <c r="AN29" s="11"/>
      <c r="AO29" s="11"/>
      <c r="AP29" s="46"/>
      <c r="AQ29" s="32">
        <f t="shared" ref="AQ29:AQ40" si="14">$W29/C29</f>
        <v>0.15018277563332397</v>
      </c>
      <c r="AR29" s="31">
        <f t="shared" ref="AR29:AR41" si="15">IF(H29=0,"-",AB29/H29)</f>
        <v>0</v>
      </c>
      <c r="AS29" s="31">
        <f t="shared" ref="AS29:AS41" si="16">AG29/M29</f>
        <v>1.000078253384459</v>
      </c>
      <c r="AT29" s="10">
        <f>W29-'09-4'!W29</f>
        <v>11.75</v>
      </c>
      <c r="AU29" s="10">
        <f>AB29-'09-4'!AB29</f>
        <v>0</v>
      </c>
      <c r="AV29" s="10">
        <f>AG29-'09-4'!AG29</f>
        <v>38.340000000000003</v>
      </c>
      <c r="AY29" s="19"/>
    </row>
    <row r="30" spans="1:51" ht="27" hidden="1" customHeight="1">
      <c r="A30" s="28">
        <v>3</v>
      </c>
      <c r="B30" s="29" t="s">
        <v>29</v>
      </c>
      <c r="C30" s="30">
        <v>23.240000000000002</v>
      </c>
      <c r="D30" s="14"/>
      <c r="E30" s="14"/>
      <c r="F30" s="14"/>
      <c r="G30" s="14"/>
      <c r="H30" s="30">
        <v>16.7</v>
      </c>
      <c r="I30" s="15">
        <v>0</v>
      </c>
      <c r="J30" s="15">
        <v>11.988</v>
      </c>
      <c r="K30" s="15">
        <v>0</v>
      </c>
      <c r="L30" s="15">
        <v>0</v>
      </c>
      <c r="M30" s="30">
        <v>9.24</v>
      </c>
      <c r="N30" s="16">
        <v>1.3</v>
      </c>
      <c r="O30" s="16">
        <v>0</v>
      </c>
      <c r="P30" s="16">
        <v>0</v>
      </c>
      <c r="Q30" s="16">
        <v>0</v>
      </c>
      <c r="R30" s="16">
        <v>3.746</v>
      </c>
      <c r="S30" s="16">
        <v>0</v>
      </c>
      <c r="T30" s="16">
        <v>0</v>
      </c>
      <c r="U30" s="16">
        <v>0</v>
      </c>
      <c r="V30" s="9"/>
      <c r="W30" s="61">
        <v>2.8</v>
      </c>
      <c r="X30" s="11"/>
      <c r="Y30" s="11"/>
      <c r="Z30" s="11"/>
      <c r="AA30" s="11"/>
      <c r="AB30" s="59"/>
      <c r="AC30" s="11"/>
      <c r="AD30" s="11"/>
      <c r="AE30" s="11"/>
      <c r="AF30" s="11"/>
      <c r="AG30" s="59">
        <v>1.4</v>
      </c>
      <c r="AH30" s="11"/>
      <c r="AI30" s="11"/>
      <c r="AJ30" s="11"/>
      <c r="AK30" s="11"/>
      <c r="AL30" s="11"/>
      <c r="AM30" s="11"/>
      <c r="AN30" s="11"/>
      <c r="AO30" s="11"/>
      <c r="AP30" s="46"/>
      <c r="AQ30" s="32">
        <f t="shared" si="14"/>
        <v>0.12048192771084336</v>
      </c>
      <c r="AR30" s="31">
        <f t="shared" si="15"/>
        <v>0</v>
      </c>
      <c r="AS30" s="31">
        <f t="shared" si="16"/>
        <v>0.15151515151515149</v>
      </c>
      <c r="AT30" s="10">
        <f>W30-'09-4'!W30</f>
        <v>2.8</v>
      </c>
      <c r="AU30" s="10">
        <f>AB30-'09-4'!AB30</f>
        <v>0</v>
      </c>
      <c r="AV30" s="10">
        <f>AG30-'09-4'!AG30</f>
        <v>1.4</v>
      </c>
      <c r="AY30" s="19"/>
    </row>
    <row r="31" spans="1:51" ht="27" hidden="1" customHeight="1">
      <c r="A31" s="28">
        <v>4</v>
      </c>
      <c r="B31" s="29" t="s">
        <v>30</v>
      </c>
      <c r="C31" s="30">
        <v>107.59799999999998</v>
      </c>
      <c r="D31" s="13"/>
      <c r="E31" s="13"/>
      <c r="F31" s="13"/>
      <c r="G31" s="13"/>
      <c r="H31" s="30">
        <v>0</v>
      </c>
      <c r="I31" s="13">
        <v>2.4699999999999998</v>
      </c>
      <c r="J31" s="13">
        <v>22.904</v>
      </c>
      <c r="K31" s="13">
        <v>8.4549999999999983</v>
      </c>
      <c r="L31" s="13">
        <v>0</v>
      </c>
      <c r="M31" s="30">
        <v>36.233000000000004</v>
      </c>
      <c r="N31" s="13">
        <v>3.17</v>
      </c>
      <c r="O31" s="13">
        <v>1</v>
      </c>
      <c r="P31" s="13">
        <v>0</v>
      </c>
      <c r="Q31" s="13">
        <v>0.5</v>
      </c>
      <c r="R31" s="13">
        <v>7.5200000000000014</v>
      </c>
      <c r="S31" s="13">
        <v>3.06</v>
      </c>
      <c r="T31" s="13">
        <v>0.2</v>
      </c>
      <c r="U31" s="13">
        <v>1.5099999999999998</v>
      </c>
      <c r="V31" s="9"/>
      <c r="W31" s="59">
        <v>32.479999999999997</v>
      </c>
      <c r="X31" s="11"/>
      <c r="Y31" s="11"/>
      <c r="Z31" s="11"/>
      <c r="AA31" s="11"/>
      <c r="AB31" s="59"/>
      <c r="AC31" s="11"/>
      <c r="AD31" s="11"/>
      <c r="AE31" s="11"/>
      <c r="AF31" s="11"/>
      <c r="AG31" s="59">
        <v>4.5599999999999996</v>
      </c>
      <c r="AH31" s="11"/>
      <c r="AI31" s="11"/>
      <c r="AJ31" s="11"/>
      <c r="AK31" s="11"/>
      <c r="AL31" s="11"/>
      <c r="AM31" s="11"/>
      <c r="AN31" s="11"/>
      <c r="AO31" s="11"/>
      <c r="AP31" s="46"/>
      <c r="AQ31" s="32">
        <f t="shared" si="14"/>
        <v>0.30186434692094649</v>
      </c>
      <c r="AR31" s="31" t="str">
        <f t="shared" si="15"/>
        <v>-</v>
      </c>
      <c r="AS31" s="31">
        <f t="shared" si="16"/>
        <v>0.12585212375458835</v>
      </c>
      <c r="AT31" s="10">
        <f>W31-'09-4'!W31</f>
        <v>32.479999999999997</v>
      </c>
      <c r="AU31" s="10">
        <f>AB31-'09-4'!AB31</f>
        <v>0</v>
      </c>
      <c r="AV31" s="10">
        <f>AG31-'09-4'!AG31</f>
        <v>4.5599999999999996</v>
      </c>
      <c r="AY31" s="19"/>
    </row>
    <row r="32" spans="1:51" ht="27" hidden="1" customHeight="1">
      <c r="A32" s="28">
        <v>5</v>
      </c>
      <c r="B32" s="29" t="s">
        <v>31</v>
      </c>
      <c r="C32" s="30">
        <v>123.29099999999998</v>
      </c>
      <c r="D32" s="13"/>
      <c r="E32" s="13"/>
      <c r="F32" s="13"/>
      <c r="G32" s="13"/>
      <c r="H32" s="30">
        <v>1.7</v>
      </c>
      <c r="I32" s="13">
        <v>8.9</v>
      </c>
      <c r="J32" s="13">
        <v>0.8</v>
      </c>
      <c r="K32" s="13">
        <v>0.3</v>
      </c>
      <c r="L32" s="13">
        <v>0</v>
      </c>
      <c r="M32" s="30">
        <v>46.54</v>
      </c>
      <c r="N32" s="13">
        <v>1.4300000000000002</v>
      </c>
      <c r="O32" s="13">
        <v>0</v>
      </c>
      <c r="P32" s="13">
        <v>0.4</v>
      </c>
      <c r="Q32" s="13">
        <v>0.2</v>
      </c>
      <c r="R32" s="13">
        <v>2.09</v>
      </c>
      <c r="S32" s="13">
        <v>0</v>
      </c>
      <c r="T32" s="13">
        <v>8.6950000000000003</v>
      </c>
      <c r="U32" s="13">
        <v>1.29</v>
      </c>
      <c r="V32" s="9"/>
      <c r="W32" s="61">
        <v>15.93</v>
      </c>
      <c r="X32" s="11"/>
      <c r="Y32" s="11"/>
      <c r="Z32" s="11"/>
      <c r="AA32" s="11"/>
      <c r="AB32" s="59"/>
      <c r="AC32" s="12"/>
      <c r="AD32" s="12"/>
      <c r="AE32" s="12"/>
      <c r="AF32" s="12"/>
      <c r="AG32" s="59">
        <v>2.59</v>
      </c>
      <c r="AH32" s="11"/>
      <c r="AI32" s="11"/>
      <c r="AJ32" s="11"/>
      <c r="AK32" s="11"/>
      <c r="AL32" s="11"/>
      <c r="AM32" s="11"/>
      <c r="AN32" s="11"/>
      <c r="AO32" s="11"/>
      <c r="AP32" s="46"/>
      <c r="AQ32" s="32">
        <f t="shared" si="14"/>
        <v>0.12920651142419157</v>
      </c>
      <c r="AR32" s="31">
        <f t="shared" si="15"/>
        <v>0</v>
      </c>
      <c r="AS32" s="31">
        <f t="shared" si="16"/>
        <v>5.5651052857756768E-2</v>
      </c>
      <c r="AT32" s="10">
        <f>W32-'09-4'!W32</f>
        <v>15.93</v>
      </c>
      <c r="AU32" s="10">
        <f>AB32-'09-4'!AB32</f>
        <v>0</v>
      </c>
      <c r="AV32" s="10">
        <f>AG32-'09-4'!AG32</f>
        <v>2.59</v>
      </c>
      <c r="AY32" s="19"/>
    </row>
    <row r="33" spans="1:51" ht="27" hidden="1" customHeight="1">
      <c r="A33" s="28">
        <v>6</v>
      </c>
      <c r="B33" s="29" t="s">
        <v>32</v>
      </c>
      <c r="C33" s="30">
        <v>20.73</v>
      </c>
      <c r="D33" s="13"/>
      <c r="E33" s="13"/>
      <c r="F33" s="13"/>
      <c r="G33" s="13"/>
      <c r="H33" s="30">
        <v>0</v>
      </c>
      <c r="I33" s="13">
        <v>0</v>
      </c>
      <c r="J33" s="13">
        <v>0</v>
      </c>
      <c r="K33" s="13">
        <v>0</v>
      </c>
      <c r="L33" s="13">
        <v>0</v>
      </c>
      <c r="M33" s="30">
        <v>3.5529999999999999</v>
      </c>
      <c r="N33" s="13">
        <v>0</v>
      </c>
      <c r="O33" s="13">
        <v>0</v>
      </c>
      <c r="P33" s="13">
        <v>0.60000000000000009</v>
      </c>
      <c r="Q33" s="13">
        <v>0</v>
      </c>
      <c r="R33" s="13">
        <v>5.5E-2</v>
      </c>
      <c r="S33" s="13">
        <v>0.60499999999999998</v>
      </c>
      <c r="T33" s="13">
        <v>0.47000000000000008</v>
      </c>
      <c r="U33" s="13">
        <v>0.443</v>
      </c>
      <c r="V33" s="9"/>
      <c r="W33" s="59">
        <v>0.75</v>
      </c>
      <c r="X33" s="17"/>
      <c r="Y33" s="17"/>
      <c r="Z33" s="17"/>
      <c r="AA33" s="17"/>
      <c r="AB33" s="59"/>
      <c r="AC33" s="12"/>
      <c r="AD33" s="12"/>
      <c r="AE33" s="12"/>
      <c r="AF33" s="12"/>
      <c r="AG33" s="59">
        <v>0</v>
      </c>
      <c r="AH33" s="11"/>
      <c r="AI33" s="11"/>
      <c r="AJ33" s="11"/>
      <c r="AK33" s="11"/>
      <c r="AL33" s="11"/>
      <c r="AM33" s="11"/>
      <c r="AN33" s="11"/>
      <c r="AO33" s="11"/>
      <c r="AP33" s="46"/>
      <c r="AQ33" s="32">
        <f t="shared" si="14"/>
        <v>3.6179450072358899E-2</v>
      </c>
      <c r="AR33" s="31" t="str">
        <f t="shared" si="15"/>
        <v>-</v>
      </c>
      <c r="AS33" s="31">
        <f t="shared" si="16"/>
        <v>0</v>
      </c>
      <c r="AT33" s="10">
        <f>W33-'09-4'!W33</f>
        <v>0.75</v>
      </c>
      <c r="AU33" s="10">
        <f>AB33-'09-4'!AB33</f>
        <v>0</v>
      </c>
      <c r="AV33" s="10">
        <f>AG33-'09-4'!AG33</f>
        <v>0</v>
      </c>
      <c r="AY33" s="19"/>
    </row>
    <row r="34" spans="1:51" ht="27" hidden="1" customHeight="1">
      <c r="A34" s="28">
        <v>7</v>
      </c>
      <c r="B34" s="29" t="s">
        <v>33</v>
      </c>
      <c r="C34" s="30">
        <v>35</v>
      </c>
      <c r="D34" s="13"/>
      <c r="E34" s="13"/>
      <c r="F34" s="13"/>
      <c r="G34" s="13"/>
      <c r="H34" s="30">
        <v>0</v>
      </c>
      <c r="I34" s="13">
        <v>0</v>
      </c>
      <c r="J34" s="13">
        <v>1</v>
      </c>
      <c r="K34" s="13">
        <v>2</v>
      </c>
      <c r="L34" s="13">
        <v>0</v>
      </c>
      <c r="M34" s="30">
        <v>3</v>
      </c>
      <c r="N34" s="13">
        <v>0</v>
      </c>
      <c r="O34" s="13">
        <v>0</v>
      </c>
      <c r="P34" s="13">
        <v>0</v>
      </c>
      <c r="Q34" s="13">
        <v>0</v>
      </c>
      <c r="R34" s="13">
        <v>0</v>
      </c>
      <c r="S34" s="13">
        <v>0</v>
      </c>
      <c r="T34" s="13">
        <v>2</v>
      </c>
      <c r="U34" s="13">
        <v>0</v>
      </c>
      <c r="V34" s="9"/>
      <c r="W34" s="59">
        <v>5.87</v>
      </c>
      <c r="X34" s="17"/>
      <c r="Y34" s="17"/>
      <c r="Z34" s="17"/>
      <c r="AA34" s="17"/>
      <c r="AB34" s="59"/>
      <c r="AC34" s="12"/>
      <c r="AD34" s="12"/>
      <c r="AE34" s="12"/>
      <c r="AF34" s="12"/>
      <c r="AG34" s="59">
        <v>0.6</v>
      </c>
      <c r="AH34" s="11"/>
      <c r="AI34" s="11"/>
      <c r="AJ34" s="11"/>
      <c r="AK34" s="11"/>
      <c r="AL34" s="11"/>
      <c r="AM34" s="11"/>
      <c r="AN34" s="11"/>
      <c r="AO34" s="11"/>
      <c r="AP34" s="46"/>
      <c r="AQ34" s="32">
        <f t="shared" si="14"/>
        <v>0.1677142857142857</v>
      </c>
      <c r="AR34" s="31" t="str">
        <f t="shared" si="15"/>
        <v>-</v>
      </c>
      <c r="AS34" s="31">
        <f t="shared" si="16"/>
        <v>0.19999999999999998</v>
      </c>
      <c r="AT34" s="10">
        <f>W34-'09-4'!W34</f>
        <v>5.87</v>
      </c>
      <c r="AU34" s="10">
        <f>AB34-'09-4'!AB34</f>
        <v>0</v>
      </c>
      <c r="AV34" s="10">
        <f>AG34-'09-4'!AG34</f>
        <v>0.6</v>
      </c>
      <c r="AY34" s="19"/>
    </row>
    <row r="35" spans="1:51" ht="27" hidden="1" customHeight="1">
      <c r="A35" s="28">
        <v>8</v>
      </c>
      <c r="B35" s="29" t="s">
        <v>34</v>
      </c>
      <c r="C35" s="30">
        <v>63.500000000000007</v>
      </c>
      <c r="D35" s="13"/>
      <c r="E35" s="13"/>
      <c r="F35" s="13"/>
      <c r="G35" s="13"/>
      <c r="H35" s="30">
        <v>10.780000000000001</v>
      </c>
      <c r="I35" s="13">
        <v>0</v>
      </c>
      <c r="J35" s="13">
        <v>0</v>
      </c>
      <c r="K35" s="13">
        <v>0</v>
      </c>
      <c r="L35" s="13">
        <v>0</v>
      </c>
      <c r="M35" s="30">
        <v>31.35</v>
      </c>
      <c r="N35" s="13">
        <v>3.2800000000000007</v>
      </c>
      <c r="O35" s="13">
        <v>9.6</v>
      </c>
      <c r="P35" s="13">
        <v>0.60000000000000009</v>
      </c>
      <c r="Q35" s="13">
        <v>0</v>
      </c>
      <c r="R35" s="13">
        <v>11.279999999999996</v>
      </c>
      <c r="S35" s="13">
        <v>13.028000000000002</v>
      </c>
      <c r="T35" s="13">
        <v>1</v>
      </c>
      <c r="U35" s="13">
        <v>13.940000000000001</v>
      </c>
      <c r="V35" s="9"/>
      <c r="W35" s="59">
        <v>6.58</v>
      </c>
      <c r="X35" s="17"/>
      <c r="Y35" s="17"/>
      <c r="Z35" s="17"/>
      <c r="AA35" s="17"/>
      <c r="AB35" s="59"/>
      <c r="AC35" s="12"/>
      <c r="AD35" s="12"/>
      <c r="AE35" s="12"/>
      <c r="AF35" s="12"/>
      <c r="AG35" s="59">
        <v>4.63</v>
      </c>
      <c r="AH35" s="11"/>
      <c r="AI35" s="11"/>
      <c r="AJ35" s="11"/>
      <c r="AK35" s="11"/>
      <c r="AL35" s="11"/>
      <c r="AM35" s="11"/>
      <c r="AN35" s="11"/>
      <c r="AO35" s="11"/>
      <c r="AP35" s="46">
        <v>819</v>
      </c>
      <c r="AQ35" s="32">
        <f t="shared" si="14"/>
        <v>0.10362204724409448</v>
      </c>
      <c r="AR35" s="31">
        <f t="shared" si="15"/>
        <v>0</v>
      </c>
      <c r="AS35" s="31">
        <f t="shared" si="16"/>
        <v>0.14768740031897926</v>
      </c>
      <c r="AT35" s="10">
        <f>W35-'09-4'!W35</f>
        <v>6.58</v>
      </c>
      <c r="AU35" s="10">
        <f>AB35-'09-4'!AB35</f>
        <v>0</v>
      </c>
      <c r="AV35" s="10">
        <f>AG35-'09-4'!AG35</f>
        <v>4.63</v>
      </c>
      <c r="AY35" s="19"/>
    </row>
    <row r="36" spans="1:51" ht="27" hidden="1" customHeight="1">
      <c r="A36" s="28">
        <v>9</v>
      </c>
      <c r="B36" s="29" t="s">
        <v>35</v>
      </c>
      <c r="C36" s="30">
        <v>45.603000000000002</v>
      </c>
      <c r="D36" s="13"/>
      <c r="E36" s="13"/>
      <c r="F36" s="13"/>
      <c r="G36" s="13"/>
      <c r="H36" s="30">
        <v>2.8</v>
      </c>
      <c r="I36" s="13">
        <v>6.9499999999999993</v>
      </c>
      <c r="J36" s="13">
        <v>6.1820000000000004</v>
      </c>
      <c r="K36" s="13">
        <v>3.81</v>
      </c>
      <c r="L36" s="13">
        <v>0</v>
      </c>
      <c r="M36" s="30">
        <v>17.841999999999999</v>
      </c>
      <c r="N36" s="13">
        <v>1</v>
      </c>
      <c r="O36" s="13">
        <v>0</v>
      </c>
      <c r="P36" s="13">
        <v>0.82</v>
      </c>
      <c r="Q36" s="13">
        <v>0</v>
      </c>
      <c r="R36" s="13">
        <v>3.02</v>
      </c>
      <c r="S36" s="13">
        <v>0</v>
      </c>
      <c r="T36" s="13">
        <v>2.0500000000000003</v>
      </c>
      <c r="U36" s="13">
        <v>0</v>
      </c>
      <c r="V36" s="9"/>
      <c r="W36" s="59">
        <v>0.4</v>
      </c>
      <c r="X36" s="17"/>
      <c r="Y36" s="17"/>
      <c r="Z36" s="17"/>
      <c r="AA36" s="17"/>
      <c r="AB36" s="59"/>
      <c r="AC36" s="12"/>
      <c r="AD36" s="12"/>
      <c r="AE36" s="12"/>
      <c r="AF36" s="12"/>
      <c r="AG36" s="59">
        <v>1.05</v>
      </c>
      <c r="AH36" s="11"/>
      <c r="AI36" s="11"/>
      <c r="AJ36" s="11"/>
      <c r="AK36" s="11"/>
      <c r="AL36" s="11"/>
      <c r="AM36" s="11"/>
      <c r="AN36" s="11"/>
      <c r="AO36" s="11"/>
      <c r="AP36" s="46"/>
      <c r="AQ36" s="32">
        <f t="shared" si="14"/>
        <v>8.7713527618797013E-3</v>
      </c>
      <c r="AR36" s="31">
        <f t="shared" si="15"/>
        <v>0</v>
      </c>
      <c r="AS36" s="31">
        <f t="shared" si="16"/>
        <v>5.8849904719201887E-2</v>
      </c>
      <c r="AT36" s="10">
        <f>W36-'09-4'!W36</f>
        <v>0.4</v>
      </c>
      <c r="AU36" s="10">
        <f>AB36-'09-4'!AB36</f>
        <v>0</v>
      </c>
      <c r="AV36" s="10">
        <f>AG36-'09-4'!AG36</f>
        <v>1.05</v>
      </c>
      <c r="AY36" s="19"/>
    </row>
    <row r="37" spans="1:51" ht="27" hidden="1" customHeight="1">
      <c r="A37" s="28">
        <v>10</v>
      </c>
      <c r="B37" s="29" t="s">
        <v>36</v>
      </c>
      <c r="C37" s="30">
        <v>21.247999999999998</v>
      </c>
      <c r="D37" s="13"/>
      <c r="E37" s="13"/>
      <c r="F37" s="13"/>
      <c r="G37" s="13"/>
      <c r="H37" s="30">
        <v>0.35</v>
      </c>
      <c r="I37" s="13">
        <v>0</v>
      </c>
      <c r="J37" s="13">
        <v>0.92999999999999994</v>
      </c>
      <c r="K37" s="13">
        <v>0.875</v>
      </c>
      <c r="L37" s="13">
        <v>0</v>
      </c>
      <c r="M37" s="30">
        <v>15.671000000000001</v>
      </c>
      <c r="N37" s="13">
        <v>0.375</v>
      </c>
      <c r="O37" s="13">
        <v>0</v>
      </c>
      <c r="P37" s="13">
        <v>0</v>
      </c>
      <c r="Q37" s="13">
        <v>0</v>
      </c>
      <c r="R37" s="13">
        <v>0.7669999999999999</v>
      </c>
      <c r="S37" s="13">
        <v>0.6120000000000001</v>
      </c>
      <c r="T37" s="13">
        <v>1.851</v>
      </c>
      <c r="U37" s="13">
        <v>4.0139999999999993</v>
      </c>
      <c r="V37" s="9"/>
      <c r="W37" s="59">
        <v>2.33</v>
      </c>
      <c r="X37" s="11"/>
      <c r="Y37" s="11"/>
      <c r="Z37" s="11"/>
      <c r="AA37" s="11"/>
      <c r="AB37" s="68"/>
      <c r="AC37" s="12"/>
      <c r="AD37" s="12"/>
      <c r="AE37" s="12"/>
      <c r="AF37" s="12"/>
      <c r="AG37" s="59">
        <v>0.59</v>
      </c>
      <c r="AH37" s="11"/>
      <c r="AI37" s="11"/>
      <c r="AJ37" s="11"/>
      <c r="AK37" s="11"/>
      <c r="AL37" s="11"/>
      <c r="AM37" s="11"/>
      <c r="AN37" s="11"/>
      <c r="AO37" s="11"/>
      <c r="AP37" s="46"/>
      <c r="AQ37" s="32">
        <f t="shared" si="14"/>
        <v>0.10965737951807231</v>
      </c>
      <c r="AR37" s="31">
        <f t="shared" si="15"/>
        <v>0</v>
      </c>
      <c r="AS37" s="31">
        <f t="shared" si="16"/>
        <v>3.7649160870397547E-2</v>
      </c>
      <c r="AT37" s="10">
        <f>W37-'09-4'!W37</f>
        <v>2.33</v>
      </c>
      <c r="AU37" s="10">
        <f>AB37-'09-4'!AB37</f>
        <v>0</v>
      </c>
      <c r="AV37" s="10">
        <f>AG37-'09-4'!AG37</f>
        <v>0.59</v>
      </c>
      <c r="AY37" s="19"/>
    </row>
    <row r="38" spans="1:51" ht="27" hidden="1" customHeight="1">
      <c r="A38" s="28">
        <v>11</v>
      </c>
      <c r="B38" s="29" t="s">
        <v>37</v>
      </c>
      <c r="C38" s="30">
        <v>8.2929999999999993</v>
      </c>
      <c r="D38" s="13"/>
      <c r="E38" s="13"/>
      <c r="F38" s="13"/>
      <c r="G38" s="13"/>
      <c r="H38" s="30">
        <v>1.335</v>
      </c>
      <c r="I38" s="13">
        <v>0</v>
      </c>
      <c r="J38" s="13">
        <v>2.4729999999999999</v>
      </c>
      <c r="K38" s="13">
        <v>0</v>
      </c>
      <c r="L38" s="13">
        <v>0</v>
      </c>
      <c r="M38" s="30">
        <v>9.984</v>
      </c>
      <c r="N38" s="13">
        <v>0</v>
      </c>
      <c r="O38" s="13">
        <v>0</v>
      </c>
      <c r="P38" s="13">
        <v>0</v>
      </c>
      <c r="Q38" s="13">
        <v>0</v>
      </c>
      <c r="R38" s="13">
        <v>0.51200000000000001</v>
      </c>
      <c r="S38" s="13">
        <v>0</v>
      </c>
      <c r="T38" s="13">
        <v>6.7190000000000003</v>
      </c>
      <c r="U38" s="13">
        <v>0.2</v>
      </c>
      <c r="V38" s="9"/>
      <c r="W38" s="59">
        <v>1.34</v>
      </c>
      <c r="X38" s="11"/>
      <c r="Y38" s="11"/>
      <c r="Z38" s="11"/>
      <c r="AA38" s="11"/>
      <c r="AB38" s="59">
        <v>0.17</v>
      </c>
      <c r="AC38" s="11"/>
      <c r="AD38" s="11"/>
      <c r="AE38" s="11"/>
      <c r="AF38" s="11"/>
      <c r="AG38" s="59">
        <v>2.5</v>
      </c>
      <c r="AH38" s="11"/>
      <c r="AI38" s="11"/>
      <c r="AJ38" s="11"/>
      <c r="AK38" s="11"/>
      <c r="AL38" s="11"/>
      <c r="AM38" s="11"/>
      <c r="AN38" s="11"/>
      <c r="AO38" s="11"/>
      <c r="AP38" s="46"/>
      <c r="AQ38" s="32">
        <f t="shared" si="14"/>
        <v>0.16158205715663815</v>
      </c>
      <c r="AR38" s="31">
        <f t="shared" si="15"/>
        <v>0.12734082397003746</v>
      </c>
      <c r="AS38" s="31">
        <f t="shared" si="16"/>
        <v>0.25040064102564102</v>
      </c>
      <c r="AT38" s="10">
        <f>W38-'09-4'!W38</f>
        <v>1.34</v>
      </c>
      <c r="AU38" s="10">
        <f>AB38-'09-4'!AB38</f>
        <v>0.17</v>
      </c>
      <c r="AV38" s="10">
        <f>AG38-'09-4'!AG38</f>
        <v>2.5</v>
      </c>
      <c r="AY38" s="19"/>
    </row>
    <row r="39" spans="1:51" ht="27" hidden="1" customHeight="1">
      <c r="A39" s="28">
        <v>12</v>
      </c>
      <c r="B39" s="29" t="s">
        <v>38</v>
      </c>
      <c r="C39" s="30">
        <v>47.315000000000005</v>
      </c>
      <c r="D39" s="13"/>
      <c r="E39" s="13"/>
      <c r="F39" s="13"/>
      <c r="G39" s="13"/>
      <c r="H39" s="30">
        <v>13.747</v>
      </c>
      <c r="I39" s="13">
        <v>11.15</v>
      </c>
      <c r="J39" s="13">
        <v>2</v>
      </c>
      <c r="K39" s="13">
        <v>0</v>
      </c>
      <c r="L39" s="13">
        <v>0</v>
      </c>
      <c r="M39" s="30">
        <v>11.006</v>
      </c>
      <c r="N39" s="13">
        <v>0.36</v>
      </c>
      <c r="O39" s="13">
        <v>2.13</v>
      </c>
      <c r="P39" s="13">
        <v>0</v>
      </c>
      <c r="Q39" s="13">
        <v>0</v>
      </c>
      <c r="R39" s="13">
        <v>1.5</v>
      </c>
      <c r="S39" s="13">
        <v>3.1950000000000003</v>
      </c>
      <c r="T39" s="13">
        <v>0</v>
      </c>
      <c r="U39" s="13">
        <v>1.075</v>
      </c>
      <c r="V39" s="9"/>
      <c r="W39" s="59">
        <v>0.3</v>
      </c>
      <c r="X39" s="11"/>
      <c r="Y39" s="11"/>
      <c r="Z39" s="11"/>
      <c r="AA39" s="11"/>
      <c r="AB39" s="59"/>
      <c r="AC39" s="12"/>
      <c r="AD39" s="12"/>
      <c r="AE39" s="12"/>
      <c r="AF39" s="12"/>
      <c r="AG39" s="59">
        <v>0</v>
      </c>
      <c r="AH39" s="11"/>
      <c r="AI39" s="11"/>
      <c r="AJ39" s="11"/>
      <c r="AK39" s="11"/>
      <c r="AL39" s="11"/>
      <c r="AM39" s="11"/>
      <c r="AN39" s="11"/>
      <c r="AO39" s="11"/>
      <c r="AP39" s="46"/>
      <c r="AQ39" s="32">
        <f t="shared" si="14"/>
        <v>6.340483990277924E-3</v>
      </c>
      <c r="AR39" s="31">
        <f t="shared" si="15"/>
        <v>0</v>
      </c>
      <c r="AS39" s="31">
        <f t="shared" si="16"/>
        <v>0</v>
      </c>
      <c r="AT39" s="10">
        <f>W39-'09-4'!W39</f>
        <v>0.3</v>
      </c>
      <c r="AU39" s="10">
        <f>AB39-'09-4'!AB39</f>
        <v>0</v>
      </c>
      <c r="AV39" s="10">
        <f>AG39-'09-4'!AG39</f>
        <v>0</v>
      </c>
      <c r="AY39" s="19"/>
    </row>
    <row r="40" spans="1:51" ht="27" hidden="1" customHeight="1">
      <c r="A40" s="28">
        <v>13</v>
      </c>
      <c r="B40" s="29" t="s">
        <v>39</v>
      </c>
      <c r="C40" s="30">
        <v>8.4260000000000002</v>
      </c>
      <c r="D40" s="13"/>
      <c r="E40" s="13"/>
      <c r="F40" s="13"/>
      <c r="G40" s="13"/>
      <c r="H40" s="30">
        <v>0</v>
      </c>
      <c r="I40" s="13">
        <v>0</v>
      </c>
      <c r="J40" s="13">
        <v>0</v>
      </c>
      <c r="K40" s="13">
        <v>0</v>
      </c>
      <c r="L40" s="13">
        <v>0</v>
      </c>
      <c r="M40" s="30">
        <v>0.18000000000000002</v>
      </c>
      <c r="N40" s="13">
        <v>0.64</v>
      </c>
      <c r="O40" s="13">
        <v>0</v>
      </c>
      <c r="P40" s="13">
        <v>0.53</v>
      </c>
      <c r="Q40" s="13">
        <v>0</v>
      </c>
      <c r="R40" s="13">
        <v>0</v>
      </c>
      <c r="S40" s="13">
        <v>0</v>
      </c>
      <c r="T40" s="13">
        <v>0</v>
      </c>
      <c r="U40" s="13">
        <v>0</v>
      </c>
      <c r="V40" s="9"/>
      <c r="W40" s="60">
        <v>1.62</v>
      </c>
      <c r="X40" s="11"/>
      <c r="Y40" s="11"/>
      <c r="Z40" s="11"/>
      <c r="AA40" s="11"/>
      <c r="AB40" s="59"/>
      <c r="AC40" s="12"/>
      <c r="AD40" s="12"/>
      <c r="AE40" s="12"/>
      <c r="AF40" s="12"/>
      <c r="AG40" s="59">
        <v>0</v>
      </c>
      <c r="AH40" s="11"/>
      <c r="AI40" s="11"/>
      <c r="AJ40" s="11"/>
      <c r="AK40" s="11"/>
      <c r="AL40" s="11"/>
      <c r="AM40" s="11"/>
      <c r="AN40" s="11"/>
      <c r="AO40" s="11"/>
      <c r="AP40" s="46"/>
      <c r="AQ40" s="32">
        <f t="shared" si="14"/>
        <v>0.19226204604794683</v>
      </c>
      <c r="AR40" s="31" t="str">
        <f t="shared" si="15"/>
        <v>-</v>
      </c>
      <c r="AS40" s="31">
        <f t="shared" si="16"/>
        <v>0</v>
      </c>
      <c r="AT40" s="10">
        <f>W40-'09-4'!W40</f>
        <v>1.62</v>
      </c>
      <c r="AU40" s="10">
        <f>AB40-'09-4'!AB40</f>
        <v>0</v>
      </c>
      <c r="AV40" s="10">
        <f>AG40-'09-4'!AG40</f>
        <v>0</v>
      </c>
      <c r="AY40" s="19"/>
    </row>
    <row r="41" spans="1:51" s="41" customFormat="1" ht="20.25" hidden="1" customHeight="1">
      <c r="A41" s="96"/>
      <c r="B41" s="35" t="s">
        <v>40</v>
      </c>
      <c r="C41" s="36">
        <f t="shared" ref="C41:V41" si="17">SUM(C28:C40)</f>
        <v>631.59500000000014</v>
      </c>
      <c r="D41" s="37">
        <f t="shared" si="17"/>
        <v>0</v>
      </c>
      <c r="E41" s="37">
        <f t="shared" si="17"/>
        <v>0</v>
      </c>
      <c r="F41" s="37">
        <f t="shared" si="17"/>
        <v>0</v>
      </c>
      <c r="G41" s="37">
        <f t="shared" si="17"/>
        <v>0</v>
      </c>
      <c r="H41" s="36">
        <v>48.182000000000002</v>
      </c>
      <c r="I41" s="37">
        <f t="shared" si="17"/>
        <v>31.369999999999997</v>
      </c>
      <c r="J41" s="37">
        <f t="shared" si="17"/>
        <v>57.017000000000003</v>
      </c>
      <c r="K41" s="37">
        <f t="shared" si="17"/>
        <v>18.559999999999999</v>
      </c>
      <c r="L41" s="37">
        <f t="shared" si="17"/>
        <v>0</v>
      </c>
      <c r="M41" s="36">
        <f t="shared" si="17"/>
        <v>289.62799999999999</v>
      </c>
      <c r="N41" s="37">
        <f t="shared" si="17"/>
        <v>13.255000000000001</v>
      </c>
      <c r="O41" s="37">
        <f t="shared" si="17"/>
        <v>15.922000000000001</v>
      </c>
      <c r="P41" s="37">
        <f t="shared" si="17"/>
        <v>2.95</v>
      </c>
      <c r="Q41" s="37">
        <f t="shared" si="17"/>
        <v>2.3660000000000005</v>
      </c>
      <c r="R41" s="37">
        <f t="shared" si="17"/>
        <v>32.879999999999995</v>
      </c>
      <c r="S41" s="37">
        <f t="shared" si="17"/>
        <v>44.305000000000007</v>
      </c>
      <c r="T41" s="37">
        <f t="shared" si="17"/>
        <v>23.345000000000002</v>
      </c>
      <c r="U41" s="37">
        <f t="shared" si="17"/>
        <v>38.746000000000009</v>
      </c>
      <c r="V41" s="38">
        <f t="shared" si="17"/>
        <v>0</v>
      </c>
      <c r="W41" s="34">
        <f>SUM(W28:W40)</f>
        <v>87.52000000000001</v>
      </c>
      <c r="X41" s="34">
        <f>SUM(X28:X40)</f>
        <v>0</v>
      </c>
      <c r="Y41" s="34">
        <f>SUM(Y28:Y40)</f>
        <v>0</v>
      </c>
      <c r="Z41" s="34">
        <f>SUM(Z28:Z40)</f>
        <v>0</v>
      </c>
      <c r="AA41" s="34">
        <f t="shared" ref="AA41:AF41" si="18">SUM(AA28:AA40)</f>
        <v>0</v>
      </c>
      <c r="AB41" s="34">
        <f t="shared" si="18"/>
        <v>0.17</v>
      </c>
      <c r="AC41" s="34">
        <f t="shared" si="18"/>
        <v>0</v>
      </c>
      <c r="AD41" s="34">
        <f t="shared" si="18"/>
        <v>0</v>
      </c>
      <c r="AE41" s="34">
        <f t="shared" si="18"/>
        <v>0</v>
      </c>
      <c r="AF41" s="34">
        <f t="shared" si="18"/>
        <v>0</v>
      </c>
      <c r="AG41" s="34">
        <f>SUM(AG28:AG40)</f>
        <v>61.740000000000009</v>
      </c>
      <c r="AH41" s="34">
        <f t="shared" ref="AH41:AP41" si="19">SUM(AH28:AH40)</f>
        <v>0</v>
      </c>
      <c r="AI41" s="34">
        <f t="shared" si="19"/>
        <v>0</v>
      </c>
      <c r="AJ41" s="34">
        <f t="shared" si="19"/>
        <v>0</v>
      </c>
      <c r="AK41" s="34">
        <f t="shared" si="19"/>
        <v>0</v>
      </c>
      <c r="AL41" s="34">
        <f t="shared" si="19"/>
        <v>0</v>
      </c>
      <c r="AM41" s="34">
        <f t="shared" si="19"/>
        <v>0</v>
      </c>
      <c r="AN41" s="34">
        <f t="shared" si="19"/>
        <v>0</v>
      </c>
      <c r="AO41" s="34">
        <f t="shared" si="19"/>
        <v>0</v>
      </c>
      <c r="AP41" s="47">
        <f t="shared" si="19"/>
        <v>819</v>
      </c>
      <c r="AQ41" s="39">
        <f>$W41/C41</f>
        <v>0.13856981135062815</v>
      </c>
      <c r="AR41" s="39">
        <f t="shared" si="15"/>
        <v>3.5282885724959531E-3</v>
      </c>
      <c r="AS41" s="39">
        <f t="shared" si="16"/>
        <v>0.21316999737594436</v>
      </c>
      <c r="AT41" s="38">
        <f t="shared" ref="AT41:AV41" si="20">SUM(AT28:AT40)</f>
        <v>87.52000000000001</v>
      </c>
      <c r="AU41" s="38">
        <f t="shared" si="20"/>
        <v>0.17</v>
      </c>
      <c r="AV41" s="38">
        <f t="shared" si="20"/>
        <v>61.740000000000009</v>
      </c>
      <c r="AY41" s="33"/>
    </row>
  </sheetData>
  <mergeCells count="34">
    <mergeCell ref="BF5:BI5"/>
    <mergeCell ref="C6:C7"/>
    <mergeCell ref="D6:G6"/>
    <mergeCell ref="H6:H7"/>
    <mergeCell ref="I6:L6"/>
    <mergeCell ref="M6:M7"/>
    <mergeCell ref="N6:Q6"/>
    <mergeCell ref="R6:U6"/>
    <mergeCell ref="V6:V7"/>
    <mergeCell ref="W6:W7"/>
    <mergeCell ref="X6:AA6"/>
    <mergeCell ref="AB6:AB7"/>
    <mergeCell ref="AC6:AF6"/>
    <mergeCell ref="AL6:AO6"/>
    <mergeCell ref="AP6:AP7"/>
    <mergeCell ref="AS6:AS7"/>
    <mergeCell ref="AZ5:BC5"/>
    <mergeCell ref="AQ6:AQ7"/>
    <mergeCell ref="AR6:AR7"/>
    <mergeCell ref="AG6:AG7"/>
    <mergeCell ref="AU6:AU7"/>
    <mergeCell ref="B1:V1"/>
    <mergeCell ref="B2:V2"/>
    <mergeCell ref="A3:AV3"/>
    <mergeCell ref="A4:AS4"/>
    <mergeCell ref="A5:A7"/>
    <mergeCell ref="B5:B7"/>
    <mergeCell ref="C5:V5"/>
    <mergeCell ref="W5:AP5"/>
    <mergeCell ref="AQ5:AS5"/>
    <mergeCell ref="AT5:AV5"/>
    <mergeCell ref="AH6:AK6"/>
    <mergeCell ref="AV6:AV7"/>
    <mergeCell ref="AT6:AT7"/>
  </mergeCells>
  <printOptions horizontalCentered="1"/>
  <pageMargins left="0" right="0" top="0.55118110236220474" bottom="0.55118110236220474" header="0.31496062992125984" footer="0.11811023622047245"/>
  <pageSetup paperSize="9" scale="86" orientation="landscape" r:id="rId1"/>
  <colBreaks count="1" manualBreakCount="1">
    <brk id="22" max="1048575" man="1"/>
  </colBreaks>
  <ignoredErrors>
    <ignoredError sqref="AG9:AG21 X22:AV2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05-3</vt:lpstr>
      <vt:lpstr>13-3</vt:lpstr>
      <vt:lpstr>19-03</vt:lpstr>
      <vt:lpstr>26-3</vt:lpstr>
      <vt:lpstr>03-4</vt:lpstr>
      <vt:lpstr>09-4</vt:lpstr>
      <vt:lpstr>16-4</vt:lpstr>
      <vt:lpstr>23-4</vt:lpstr>
      <vt:lpstr>29-4</vt:lpstr>
      <vt:lpstr>07-5</vt:lpstr>
      <vt:lpstr>14-5</vt:lpstr>
      <vt:lpstr>21-5</vt:lpstr>
      <vt:lpstr>28-5</vt:lpstr>
      <vt:lpstr>04-6</vt:lpstr>
      <vt:lpstr>11-6</vt:lpstr>
      <vt:lpstr>18-6</vt:lpstr>
      <vt:lpstr>BIEU 5. GTNT</vt:lpstr>
      <vt:lpstr>BIEU 6. KMND</vt:lpstr>
      <vt:lpstr>Sheet1</vt:lpstr>
      <vt:lpstr>'03-4'!Print_Area</vt:lpstr>
      <vt:lpstr>'04-6'!Print_Area</vt:lpstr>
      <vt:lpstr>'05-3'!Print_Area</vt:lpstr>
      <vt:lpstr>'07-5'!Print_Area</vt:lpstr>
      <vt:lpstr>'09-4'!Print_Area</vt:lpstr>
      <vt:lpstr>'11-6'!Print_Area</vt:lpstr>
      <vt:lpstr>'13-3'!Print_Area</vt:lpstr>
      <vt:lpstr>'14-5'!Print_Area</vt:lpstr>
      <vt:lpstr>'16-4'!Print_Area</vt:lpstr>
      <vt:lpstr>'18-6'!Print_Area</vt:lpstr>
      <vt:lpstr>'19-03'!Print_Area</vt:lpstr>
      <vt:lpstr>'21-5'!Print_Area</vt:lpstr>
      <vt:lpstr>'23-4'!Print_Area</vt:lpstr>
      <vt:lpstr>'26-3'!Print_Area</vt:lpstr>
      <vt:lpstr>'28-5'!Print_Area</vt:lpstr>
      <vt:lpstr>'29-4'!Print_Area</vt:lpstr>
      <vt:lpstr>'BIEU 5. GTNT'!Print_Area</vt:lpstr>
      <vt:lpstr>'BIEU 6. KMND'!Print_Area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trakh</dc:creator>
  <cp:lastModifiedBy>BICH HUE</cp:lastModifiedBy>
  <cp:lastPrinted>2020-06-19T03:32:06Z</cp:lastPrinted>
  <dcterms:created xsi:type="dcterms:W3CDTF">2020-03-05T01:50:20Z</dcterms:created>
  <dcterms:modified xsi:type="dcterms:W3CDTF">2020-06-26T04:34:41Z</dcterms:modified>
</cp:coreProperties>
</file>