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340" activeTab="0"/>
  </bookViews>
  <sheets>
    <sheet name="phu luc" sheetId="1" r:id="rId1"/>
    <sheet name="Sheet1" sheetId="2" r:id="rId2"/>
    <sheet name="Sheet2" sheetId="3" r:id="rId3"/>
  </sheets>
  <definedNames>
    <definedName name="_xlnm.Print_Area" localSheetId="0">'phu luc'!$A$1:$AC$24</definedName>
    <definedName name="_xlnm.Print_Area" localSheetId="1">'Sheet1'!$A$1:$N$41</definedName>
  </definedNames>
  <calcPr fullCalcOnLoad="1"/>
</workbook>
</file>

<file path=xl/sharedStrings.xml><?xml version="1.0" encoding="utf-8"?>
<sst xmlns="http://schemas.openxmlformats.org/spreadsheetml/2006/main" count="115" uniqueCount="67">
  <si>
    <t>TT</t>
  </si>
  <si>
    <t>Huyện, thị, thành phố</t>
  </si>
  <si>
    <t>Ghi chú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</si>
  <si>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</si>
  <si>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</si>
  <si>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</si>
  <si>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</si>
  <si>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</si>
  <si>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Lộc Hà</t>
  </si>
  <si>
    <t>Hương Sơn</t>
  </si>
  <si>
    <t>Vũ Quang</t>
  </si>
  <si>
    <t>Đức Thọ</t>
  </si>
  <si>
    <t>Hương Khê</t>
  </si>
  <si>
    <t>Can Lộc</t>
  </si>
  <si>
    <t>Cẩm Xuyên</t>
  </si>
  <si>
    <t>Thạch Hà</t>
  </si>
  <si>
    <t>Nghi Xuân</t>
  </si>
  <si>
    <t>Kỳ Anh</t>
  </si>
  <si>
    <t>TX Hồng Lĩnh</t>
  </si>
  <si>
    <t>Tp Hà Tĩnh</t>
  </si>
  <si>
    <t>Tổng cộng</t>
  </si>
  <si>
    <t>Đường trục xã, liên xã (km)</t>
  </si>
  <si>
    <t>Đã trừ 2km Thị trấn</t>
  </si>
  <si>
    <t>Đã trừ 1,25km Thị trấn</t>
  </si>
  <si>
    <t>Đã trừ 2,13km Thị trấn</t>
  </si>
  <si>
    <t>Đã trừ 7,57km Thị trấn</t>
  </si>
  <si>
    <t>Các xã không thuộc 30b</t>
  </si>
  <si>
    <t>Huyện Kỳ Anh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</si>
  <si>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</si>
  <si>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</si>
  <si>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</si>
  <si>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</si>
  <si>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</si>
  <si>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</si>
  <si>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</si>
  <si>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</si>
  <si>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</si>
  <si>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Các xã  30b</t>
  </si>
  <si>
    <t>Huyện Hương Khê</t>
  </si>
  <si>
    <t>Huyện Vũ Quang</t>
  </si>
  <si>
    <t>I</t>
  </si>
  <si>
    <t>II</t>
  </si>
  <si>
    <t>Khối lượng xi măng PCB40
(T)</t>
  </si>
  <si>
    <t>SỞ GIAO THÔNG VẬN TẢI</t>
  </si>
  <si>
    <t>PHÓ GIÁM ĐỐC</t>
  </si>
  <si>
    <t>Trần Quang Tuấn</t>
  </si>
  <si>
    <t>KHỐI LƯỢNG ĐĂNG KÝ LÀM GTNT
THEO CƠ CHẾ HỖ TRỢ XI MĂNG NĂM 2014</t>
  </si>
  <si>
    <t>(Theo đăng ký của UBND các huyện, thành phố, thị xã)</t>
  </si>
  <si>
    <t>Khối lượng đăng ký</t>
  </si>
  <si>
    <t>SG</t>
  </si>
  <si>
    <t>HM</t>
  </si>
  <si>
    <t>Trong đó</t>
  </si>
  <si>
    <t>Đường nội đồng</t>
  </si>
  <si>
    <t>Huyện</t>
  </si>
  <si>
    <t>Xã</t>
  </si>
  <si>
    <t>Tổng</t>
  </si>
  <si>
    <t>Tỉnh</t>
  </si>
  <si>
    <t>Khối lượng xi măng</t>
  </si>
  <si>
    <t>Chi phí xi măng</t>
  </si>
  <si>
    <t>Đường trục xã (km)</t>
  </si>
  <si>
    <t>Tổng khối lượng xi măng 
(tấn)</t>
  </si>
  <si>
    <t>Huyện, thị xã,
 thành phố</t>
  </si>
  <si>
    <t>Khối lượng thực hiện lũy kế đến ngày báo cáo</t>
  </si>
  <si>
    <t>Tổng khối lượng xi măng đã nhận
(tấn)</t>
  </si>
  <si>
    <t>BÁO CÁO</t>
  </si>
  <si>
    <t>TUẦN TỪ 10/4/2014 ĐẾN 17/4/2014</t>
  </si>
  <si>
    <t>KẾT QUẢ LÀM ĐƯỜNG GIAO THÔNG NÔNG THÔN NĂM 2014 THEO CƠ CHẾ HỖ TRỢ XI MĂNG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</si>
</sst>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_-* #,##0\ _₫_-;\-* #,##0\ _₫_-;_-* &quot;-&quot;??\ _₫_-;_-@_-"/>
    <numFmt numFmtId="174" formatCode="0.0"/>
    <numFmt numFmtId="175" formatCode="_-* #,##0.000\ _₫_-;\-* #,##0.000\ _₫_-;_-* &quot;-&quot;??\ _₫_-;_-@_-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[$-409]dddd\,\ mmmm\ dd\,\ yyyy"/>
    <numFmt numFmtId="181" formatCode="[$-409]h:mm:ss\ AM/PM"/>
    <numFmt numFmtId="182" formatCode="_-* #,##0.0\ _₫_-;\-* #,##0.0\ _₫_-;_-* &quot;-&quot;?\ _₫_-;_-@_-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.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.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.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.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3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12" xfId="42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59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7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6" fillId="0" borderId="10" xfId="42" applyNumberFormat="1" applyFont="1" applyFill="1" applyBorder="1" applyAlignment="1">
      <alignment vertical="center" wrapText="1"/>
    </xf>
    <xf numFmtId="3" fontId="6" fillId="0" borderId="11" xfId="42" applyNumberFormat="1" applyFont="1" applyFill="1" applyBorder="1" applyAlignment="1">
      <alignment vertical="center" wrapText="1"/>
    </xf>
    <xf numFmtId="3" fontId="6" fillId="0" borderId="12" xfId="42" applyNumberFormat="1" applyFont="1" applyFill="1" applyBorder="1" applyAlignment="1">
      <alignment vertical="center" wrapText="1"/>
    </xf>
    <xf numFmtId="43" fontId="6" fillId="0" borderId="10" xfId="42" applyFont="1" applyFill="1" applyBorder="1" applyAlignment="1">
      <alignment vertical="center"/>
    </xf>
    <xf numFmtId="43" fontId="6" fillId="0" borderId="11" xfId="42" applyFont="1" applyFill="1" applyBorder="1" applyAlignment="1">
      <alignment vertical="center"/>
    </xf>
    <xf numFmtId="43" fontId="6" fillId="0" borderId="12" xfId="42" applyFont="1" applyFill="1" applyBorder="1" applyAlignment="1">
      <alignment vertical="center"/>
    </xf>
    <xf numFmtId="43" fontId="5" fillId="0" borderId="10" xfId="42" applyFont="1" applyFill="1" applyBorder="1" applyAlignment="1">
      <alignment vertical="center"/>
    </xf>
    <xf numFmtId="43" fontId="5" fillId="0" borderId="11" xfId="42" applyFont="1" applyFill="1" applyBorder="1" applyAlignment="1">
      <alignment vertical="center"/>
    </xf>
    <xf numFmtId="43" fontId="5" fillId="0" borderId="12" xfId="42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4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3" fontId="2" fillId="0" borderId="11" xfId="42" applyFont="1" applyFill="1" applyBorder="1" applyAlignment="1">
      <alignment horizontal="center" vertical="center" wrapText="1"/>
    </xf>
    <xf numFmtId="43" fontId="2" fillId="0" borderId="12" xfId="4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43" fontId="2" fillId="0" borderId="17" xfId="42" applyFont="1" applyFill="1" applyBorder="1" applyAlignment="1">
      <alignment horizontal="center" vertical="center" wrapText="1"/>
    </xf>
    <xf numFmtId="43" fontId="3" fillId="0" borderId="17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43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6" fillId="0" borderId="11" xfId="42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76" fontId="6" fillId="0" borderId="17" xfId="42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3" fontId="5" fillId="0" borderId="13" xfId="42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1" xfId="42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115" zoomScaleNormal="115" zoomScalePageLayoutView="0" workbookViewId="0" topLeftCell="A4">
      <selection activeCell="AB10" sqref="AB10:AB11"/>
    </sheetView>
  </sheetViews>
  <sheetFormatPr defaultColWidth="9.00390625" defaultRowHeight="15.75"/>
  <cols>
    <col min="1" max="1" width="3.50390625" style="1" customWidth="1"/>
    <col min="2" max="2" width="17.00390625" style="1" customWidth="1"/>
    <col min="3" max="3" width="8.00390625" style="24" customWidth="1"/>
    <col min="4" max="4" width="5.875" style="24" customWidth="1"/>
    <col min="5" max="5" width="7.125" style="1" customWidth="1"/>
    <col min="6" max="6" width="6.25390625" style="1" customWidth="1"/>
    <col min="7" max="7" width="7.50390625" style="1" customWidth="1"/>
    <col min="8" max="9" width="8.125" style="1" customWidth="1"/>
    <col min="10" max="10" width="4.00390625" style="1" hidden="1" customWidth="1"/>
    <col min="11" max="11" width="9.125" style="1" hidden="1" customWidth="1"/>
    <col min="12" max="12" width="5.00390625" style="1" hidden="1" customWidth="1"/>
    <col min="13" max="14" width="5.375" style="1" hidden="1" customWidth="1"/>
    <col min="15" max="15" width="5.875" style="1" hidden="1" customWidth="1"/>
    <col min="16" max="16" width="4.50390625" style="1" hidden="1" customWidth="1"/>
    <col min="17" max="18" width="5.00390625" style="1" hidden="1" customWidth="1"/>
    <col min="19" max="19" width="6.00390625" style="1" hidden="1" customWidth="1"/>
    <col min="20" max="22" width="4.25390625" style="1" hidden="1" customWidth="1"/>
    <col min="23" max="23" width="8.50390625" style="1" customWidth="1"/>
    <col min="24" max="24" width="7.75390625" style="1" customWidth="1"/>
    <col min="25" max="25" width="7.50390625" style="1" customWidth="1"/>
    <col min="26" max="26" width="7.75390625" style="1" customWidth="1"/>
    <col min="27" max="27" width="8.375" style="1" customWidth="1"/>
    <col min="28" max="28" width="9.00390625" style="1" customWidth="1"/>
    <col min="29" max="29" width="8.25390625" style="1" customWidth="1"/>
    <col min="30" max="16384" width="9.00390625" style="1" customWidth="1"/>
  </cols>
  <sheetData>
    <row r="1" spans="1:29" s="3" customFormat="1" ht="16.5" customHeight="1">
      <c r="A1" s="133" t="s">
        <v>64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s="3" customFormat="1" ht="16.5" customHeight="1">
      <c r="A2" s="134" t="s">
        <v>66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 s="3" customFormat="1" ht="16.5" customHeight="1">
      <c r="A3" s="135" t="s">
        <v>65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s="113" customFormat="1" ht="15.75" customHeight="1">
      <c r="A4" s="125" t="s">
        <v>0</v>
      </c>
      <c r="B4" s="138" t="s">
        <v>61</v>
      </c>
      <c r="C4" s="125" t="s">
        <v>48</v>
      </c>
      <c r="D4" s="125"/>
      <c r="E4" s="125"/>
      <c r="F4" s="125"/>
      <c r="G4" s="125"/>
      <c r="H4" s="125"/>
      <c r="I4" s="125"/>
      <c r="J4" s="112"/>
      <c r="K4" s="138" t="s">
        <v>2</v>
      </c>
      <c r="M4" s="140" t="s">
        <v>52</v>
      </c>
      <c r="N4" s="141"/>
      <c r="O4" s="141"/>
      <c r="P4" s="141"/>
      <c r="Q4" s="141"/>
      <c r="R4" s="141"/>
      <c r="S4" s="141"/>
      <c r="T4" s="142"/>
      <c r="W4" s="125" t="s">
        <v>62</v>
      </c>
      <c r="X4" s="125"/>
      <c r="Y4" s="125"/>
      <c r="Z4" s="125"/>
      <c r="AA4" s="125"/>
      <c r="AB4" s="125"/>
      <c r="AC4" s="125"/>
    </row>
    <row r="5" spans="1:29" s="113" customFormat="1" ht="15.75" customHeight="1">
      <c r="A5" s="125"/>
      <c r="B5" s="138"/>
      <c r="C5" s="126" t="s">
        <v>3</v>
      </c>
      <c r="D5" s="128" t="s">
        <v>51</v>
      </c>
      <c r="E5" s="129"/>
      <c r="F5" s="129"/>
      <c r="G5" s="129"/>
      <c r="H5" s="130"/>
      <c r="I5" s="131" t="s">
        <v>60</v>
      </c>
      <c r="J5" s="112"/>
      <c r="K5" s="138"/>
      <c r="M5" s="139" t="s">
        <v>57</v>
      </c>
      <c r="N5" s="136"/>
      <c r="O5" s="136"/>
      <c r="P5" s="136"/>
      <c r="Q5" s="136" t="s">
        <v>58</v>
      </c>
      <c r="R5" s="136"/>
      <c r="S5" s="136"/>
      <c r="T5" s="137"/>
      <c r="W5" s="126" t="s">
        <v>3</v>
      </c>
      <c r="X5" s="128" t="s">
        <v>51</v>
      </c>
      <c r="Y5" s="129"/>
      <c r="Z5" s="129"/>
      <c r="AA5" s="129"/>
      <c r="AB5" s="130"/>
      <c r="AC5" s="131" t="s">
        <v>63</v>
      </c>
    </row>
    <row r="6" spans="1:29" s="115" customFormat="1" ht="69" customHeight="1">
      <c r="A6" s="125"/>
      <c r="B6" s="138"/>
      <c r="C6" s="127"/>
      <c r="D6" s="114" t="s">
        <v>59</v>
      </c>
      <c r="E6" s="114" t="s">
        <v>4</v>
      </c>
      <c r="F6" s="114" t="s">
        <v>5</v>
      </c>
      <c r="G6" s="114" t="s">
        <v>6</v>
      </c>
      <c r="H6" s="114" t="s">
        <v>7</v>
      </c>
      <c r="I6" s="132"/>
      <c r="J6" s="112"/>
      <c r="K6" s="138"/>
      <c r="M6" s="116" t="s">
        <v>55</v>
      </c>
      <c r="N6" s="117" t="s">
        <v>56</v>
      </c>
      <c r="O6" s="117" t="s">
        <v>53</v>
      </c>
      <c r="P6" s="118" t="s">
        <v>54</v>
      </c>
      <c r="Q6" s="116" t="s">
        <v>55</v>
      </c>
      <c r="R6" s="117" t="s">
        <v>56</v>
      </c>
      <c r="S6" s="117" t="s">
        <v>53</v>
      </c>
      <c r="T6" s="118" t="s">
        <v>54</v>
      </c>
      <c r="W6" s="127"/>
      <c r="X6" s="114" t="s">
        <v>59</v>
      </c>
      <c r="Y6" s="114" t="s">
        <v>4</v>
      </c>
      <c r="Z6" s="114" t="s">
        <v>5</v>
      </c>
      <c r="AA6" s="114" t="s">
        <v>6</v>
      </c>
      <c r="AB6" s="114" t="s">
        <v>7</v>
      </c>
      <c r="AC6" s="132"/>
    </row>
    <row r="7" spans="1:29" s="3" customFormat="1" ht="27" customHeight="1">
      <c r="A7" s="95" t="s">
        <v>40</v>
      </c>
      <c r="B7" s="119" t="s">
        <v>26</v>
      </c>
      <c r="C7" s="96">
        <f aca="true" t="shared" si="0" ref="C7:I7">+SUM(C8:C17)</f>
        <v>870.4200000000001</v>
      </c>
      <c r="D7" s="96">
        <f t="shared" si="0"/>
        <v>19.7</v>
      </c>
      <c r="E7" s="96">
        <f t="shared" si="0"/>
        <v>202.46999999999997</v>
      </c>
      <c r="F7" s="96">
        <f t="shared" si="0"/>
        <v>420.42999999999995</v>
      </c>
      <c r="G7" s="96">
        <f t="shared" si="0"/>
        <v>219.35999999999999</v>
      </c>
      <c r="H7" s="96">
        <f t="shared" si="0"/>
        <v>8.46</v>
      </c>
      <c r="I7" s="97">
        <f t="shared" si="0"/>
        <v>111427.91940000001</v>
      </c>
      <c r="J7" s="76"/>
      <c r="K7" s="43"/>
      <c r="M7" s="78"/>
      <c r="N7" s="79"/>
      <c r="O7" s="79"/>
      <c r="P7" s="80"/>
      <c r="Q7" s="78"/>
      <c r="R7" s="79"/>
      <c r="S7" s="79"/>
      <c r="T7" s="80"/>
      <c r="W7" s="96"/>
      <c r="X7" s="96"/>
      <c r="Y7" s="96"/>
      <c r="Z7" s="96"/>
      <c r="AA7" s="96"/>
      <c r="AB7" s="96"/>
      <c r="AC7" s="97"/>
    </row>
    <row r="8" spans="1:29" s="3" customFormat="1" ht="13.5" customHeight="1">
      <c r="A8" s="9">
        <v>1</v>
      </c>
      <c r="B8" s="10" t="s">
        <v>27</v>
      </c>
      <c r="C8" s="98">
        <f aca="true" t="shared" si="1" ref="C8:C17">+SUM(D8:H8)</f>
        <v>108.66</v>
      </c>
      <c r="D8" s="99">
        <f>5.53-2.13</f>
        <v>3.4000000000000004</v>
      </c>
      <c r="E8" s="99">
        <v>39.91</v>
      </c>
      <c r="F8" s="99">
        <v>61.94</v>
      </c>
      <c r="G8" s="99">
        <v>3.41</v>
      </c>
      <c r="H8" s="99">
        <v>0</v>
      </c>
      <c r="I8" s="100">
        <f>+D8*194.67+E8*173.04+(F8+G8)*111.72+H8*127.68</f>
        <v>14868.806399999998</v>
      </c>
      <c r="J8" s="77"/>
      <c r="K8" s="46" t="s">
        <v>49</v>
      </c>
      <c r="M8" s="81">
        <f>+G8*111.72</f>
        <v>380.96520000000004</v>
      </c>
      <c r="N8" s="82">
        <f>+M8*0.6</f>
        <v>228.57912000000002</v>
      </c>
      <c r="O8" s="82">
        <f>+M8*0.3</f>
        <v>114.28956000000001</v>
      </c>
      <c r="P8" s="83">
        <f>+M8*0.1</f>
        <v>38.096520000000005</v>
      </c>
      <c r="Q8" s="84">
        <f>+M8*0.00124</f>
        <v>0.47239684800000004</v>
      </c>
      <c r="R8" s="85">
        <f>+N8*0.00124</f>
        <v>0.28343810880000003</v>
      </c>
      <c r="S8" s="85">
        <f>+O8*0.00124</f>
        <v>0.14171905440000002</v>
      </c>
      <c r="T8" s="86">
        <f>+P8*0.00124</f>
        <v>0.04723968480000001</v>
      </c>
      <c r="W8" s="98">
        <f>+SUM(X8:AB8)</f>
        <v>0</v>
      </c>
      <c r="X8" s="99"/>
      <c r="Y8" s="99"/>
      <c r="Z8" s="99"/>
      <c r="AA8" s="99"/>
      <c r="AB8" s="99"/>
      <c r="AC8" s="99">
        <v>18</v>
      </c>
    </row>
    <row r="9" spans="1:29" s="3" customFormat="1" ht="13.5" customHeight="1">
      <c r="A9" s="9">
        <v>2</v>
      </c>
      <c r="B9" s="10" t="s">
        <v>28</v>
      </c>
      <c r="C9" s="98">
        <f t="shared" si="1"/>
        <v>162.60000000000002</v>
      </c>
      <c r="D9" s="99">
        <v>6.3</v>
      </c>
      <c r="E9" s="99">
        <v>24.3</v>
      </c>
      <c r="F9" s="99">
        <v>76.7</v>
      </c>
      <c r="G9" s="99">
        <v>51.8</v>
      </c>
      <c r="H9" s="99">
        <v>3.5</v>
      </c>
      <c r="I9" s="100">
        <f aca="true" t="shared" si="2" ref="I9:I20">+D9*194.67+E9*173.04+(F9+G9)*111.72+H9*127.68</f>
        <v>20234.193000000003</v>
      </c>
      <c r="J9" s="77"/>
      <c r="K9" s="46" t="s">
        <v>49</v>
      </c>
      <c r="M9" s="81">
        <f aca="true" t="shared" si="3" ref="M9:M20">+G9*111.72</f>
        <v>5787.096</v>
      </c>
      <c r="N9" s="82">
        <f aca="true" t="shared" si="4" ref="N9:N17">+M9*0.6</f>
        <v>3472.2575999999995</v>
      </c>
      <c r="O9" s="82">
        <f aca="true" t="shared" si="5" ref="O9:O17">+M9*0.3</f>
        <v>1736.1287999999997</v>
      </c>
      <c r="P9" s="83">
        <f aca="true" t="shared" si="6" ref="P9:P17">+M9*0.1</f>
        <v>578.7096</v>
      </c>
      <c r="Q9" s="84">
        <f aca="true" t="shared" si="7" ref="Q9:Q20">+M9*0.00124</f>
        <v>7.17599904</v>
      </c>
      <c r="R9" s="85">
        <f aca="true" t="shared" si="8" ref="R9:R20">+N9*0.00124</f>
        <v>4.3055994239999995</v>
      </c>
      <c r="S9" s="85">
        <f aca="true" t="shared" si="9" ref="S9:S20">+O9*0.00124</f>
        <v>2.1527997119999998</v>
      </c>
      <c r="T9" s="86">
        <f aca="true" t="shared" si="10" ref="T9:T20">+P9*0.00124</f>
        <v>0.7175999040000001</v>
      </c>
      <c r="W9" s="98">
        <f aca="true" t="shared" si="11" ref="W9:W20">+SUM(X9:AB9)</f>
        <v>2.6</v>
      </c>
      <c r="X9" s="99">
        <v>0.3</v>
      </c>
      <c r="Y9" s="99">
        <v>0.5</v>
      </c>
      <c r="Z9" s="99">
        <v>1.8</v>
      </c>
      <c r="AA9" s="99"/>
      <c r="AB9" s="99"/>
      <c r="AC9" s="100">
        <v>350</v>
      </c>
    </row>
    <row r="10" spans="1:29" s="3" customFormat="1" ht="13.5" customHeight="1">
      <c r="A10" s="9">
        <v>3</v>
      </c>
      <c r="B10" s="10" t="s">
        <v>29</v>
      </c>
      <c r="C10" s="98">
        <f t="shared" si="1"/>
        <v>31.1</v>
      </c>
      <c r="D10" s="99"/>
      <c r="E10" s="99">
        <v>13.8</v>
      </c>
      <c r="F10" s="99">
        <v>2.7</v>
      </c>
      <c r="G10" s="99">
        <v>14</v>
      </c>
      <c r="H10" s="99">
        <v>0.6</v>
      </c>
      <c r="I10" s="100">
        <f t="shared" si="2"/>
        <v>4330.284000000001</v>
      </c>
      <c r="J10" s="77"/>
      <c r="K10" s="46" t="s">
        <v>50</v>
      </c>
      <c r="M10" s="81">
        <f t="shared" si="3"/>
        <v>1564.08</v>
      </c>
      <c r="N10" s="82">
        <f t="shared" si="4"/>
        <v>938.4479999999999</v>
      </c>
      <c r="O10" s="82">
        <f t="shared" si="5"/>
        <v>469.22399999999993</v>
      </c>
      <c r="P10" s="83">
        <f t="shared" si="6"/>
        <v>156.40800000000002</v>
      </c>
      <c r="Q10" s="84">
        <f t="shared" si="7"/>
        <v>1.9394592</v>
      </c>
      <c r="R10" s="85">
        <f t="shared" si="8"/>
        <v>1.1636755199999997</v>
      </c>
      <c r="S10" s="85">
        <f t="shared" si="9"/>
        <v>0.5818377599999999</v>
      </c>
      <c r="T10" s="86">
        <f t="shared" si="10"/>
        <v>0.19394592000000002</v>
      </c>
      <c r="W10" s="98">
        <f t="shared" si="11"/>
        <v>0</v>
      </c>
      <c r="X10" s="99"/>
      <c r="Y10" s="99"/>
      <c r="Z10" s="99"/>
      <c r="AA10" s="99"/>
      <c r="AB10" s="99"/>
      <c r="AC10" s="100">
        <v>0</v>
      </c>
    </row>
    <row r="11" spans="1:29" s="3" customFormat="1" ht="13.5" customHeight="1">
      <c r="A11" s="9">
        <v>4</v>
      </c>
      <c r="B11" s="10" t="s">
        <v>30</v>
      </c>
      <c r="C11" s="98">
        <f t="shared" si="1"/>
        <v>127.32</v>
      </c>
      <c r="D11" s="99">
        <v>0</v>
      </c>
      <c r="E11" s="99">
        <v>19.3</v>
      </c>
      <c r="F11" s="99">
        <f>87.5-5.04</f>
        <v>82.46</v>
      </c>
      <c r="G11" s="99">
        <f>28.09-2.53</f>
        <v>25.56</v>
      </c>
      <c r="H11" s="99">
        <v>0</v>
      </c>
      <c r="I11" s="100">
        <f t="shared" si="2"/>
        <v>15407.6664</v>
      </c>
      <c r="J11" s="77"/>
      <c r="K11" s="46" t="s">
        <v>50</v>
      </c>
      <c r="M11" s="81">
        <f t="shared" si="3"/>
        <v>2855.5632</v>
      </c>
      <c r="N11" s="82">
        <f t="shared" si="4"/>
        <v>1713.33792</v>
      </c>
      <c r="O11" s="82">
        <f t="shared" si="5"/>
        <v>856.66896</v>
      </c>
      <c r="P11" s="83">
        <f t="shared" si="6"/>
        <v>285.55632</v>
      </c>
      <c r="Q11" s="84">
        <f t="shared" si="7"/>
        <v>3.540898368</v>
      </c>
      <c r="R11" s="85">
        <f t="shared" si="8"/>
        <v>2.1245390208</v>
      </c>
      <c r="S11" s="85">
        <f t="shared" si="9"/>
        <v>1.0622695104</v>
      </c>
      <c r="T11" s="86">
        <f t="shared" si="10"/>
        <v>0.35408983680000006</v>
      </c>
      <c r="W11" s="98">
        <f t="shared" si="11"/>
        <v>0</v>
      </c>
      <c r="X11" s="99"/>
      <c r="Y11" s="99"/>
      <c r="Z11" s="99"/>
      <c r="AA11" s="99"/>
      <c r="AB11" s="99"/>
      <c r="AC11" s="100">
        <v>0</v>
      </c>
    </row>
    <row r="12" spans="1:29" s="3" customFormat="1" ht="13.5" customHeight="1">
      <c r="A12" s="9">
        <v>5</v>
      </c>
      <c r="B12" s="10" t="s">
        <v>31</v>
      </c>
      <c r="C12" s="98">
        <f t="shared" si="1"/>
        <v>111.98000000000002</v>
      </c>
      <c r="D12" s="99">
        <v>4.5</v>
      </c>
      <c r="E12" s="99">
        <v>12.85</v>
      </c>
      <c r="F12" s="99">
        <v>48.02</v>
      </c>
      <c r="G12" s="99">
        <v>46.21</v>
      </c>
      <c r="H12" s="99">
        <v>0.4</v>
      </c>
      <c r="I12" s="100">
        <f t="shared" si="2"/>
        <v>13678.026600000001</v>
      </c>
      <c r="J12" s="77"/>
      <c r="K12" s="46" t="s">
        <v>50</v>
      </c>
      <c r="M12" s="81">
        <f t="shared" si="3"/>
        <v>5162.5812</v>
      </c>
      <c r="N12" s="82">
        <f t="shared" si="4"/>
        <v>3097.54872</v>
      </c>
      <c r="O12" s="82">
        <f t="shared" si="5"/>
        <v>1548.77436</v>
      </c>
      <c r="P12" s="83">
        <f t="shared" si="6"/>
        <v>516.25812</v>
      </c>
      <c r="Q12" s="84">
        <f t="shared" si="7"/>
        <v>6.401600687999999</v>
      </c>
      <c r="R12" s="85">
        <f t="shared" si="8"/>
        <v>3.8409604128</v>
      </c>
      <c r="S12" s="85">
        <f t="shared" si="9"/>
        <v>1.9204802064</v>
      </c>
      <c r="T12" s="86">
        <f t="shared" si="10"/>
        <v>0.6401600688</v>
      </c>
      <c r="W12" s="98">
        <f t="shared" si="11"/>
        <v>0</v>
      </c>
      <c r="X12" s="99"/>
      <c r="Y12" s="99"/>
      <c r="Z12" s="99"/>
      <c r="AA12" s="99"/>
      <c r="AB12" s="99"/>
      <c r="AC12" s="100">
        <v>344</v>
      </c>
    </row>
    <row r="13" spans="1:29" s="3" customFormat="1" ht="13.5" customHeight="1">
      <c r="A13" s="9">
        <v>6</v>
      </c>
      <c r="B13" s="10" t="s">
        <v>32</v>
      </c>
      <c r="C13" s="98">
        <f t="shared" si="1"/>
        <v>1.5</v>
      </c>
      <c r="D13" s="99">
        <v>0</v>
      </c>
      <c r="E13" s="99">
        <v>0</v>
      </c>
      <c r="F13" s="99">
        <v>0.3</v>
      </c>
      <c r="G13" s="99">
        <v>0</v>
      </c>
      <c r="H13" s="99">
        <v>1.2</v>
      </c>
      <c r="I13" s="100">
        <f t="shared" si="2"/>
        <v>186.732</v>
      </c>
      <c r="J13" s="77"/>
      <c r="K13" s="46" t="s">
        <v>50</v>
      </c>
      <c r="M13" s="81">
        <f t="shared" si="3"/>
        <v>0</v>
      </c>
      <c r="N13" s="82">
        <f t="shared" si="4"/>
        <v>0</v>
      </c>
      <c r="O13" s="82">
        <f t="shared" si="5"/>
        <v>0</v>
      </c>
      <c r="P13" s="83">
        <f t="shared" si="6"/>
        <v>0</v>
      </c>
      <c r="Q13" s="84">
        <f t="shared" si="7"/>
        <v>0</v>
      </c>
      <c r="R13" s="85">
        <f t="shared" si="8"/>
        <v>0</v>
      </c>
      <c r="S13" s="85">
        <f t="shared" si="9"/>
        <v>0</v>
      </c>
      <c r="T13" s="86">
        <f t="shared" si="10"/>
        <v>0</v>
      </c>
      <c r="W13" s="98">
        <f t="shared" si="11"/>
        <v>0</v>
      </c>
      <c r="X13" s="99"/>
      <c r="Y13" s="99"/>
      <c r="Z13" s="99"/>
      <c r="AA13" s="99"/>
      <c r="AB13" s="99"/>
      <c r="AC13" s="100">
        <v>0</v>
      </c>
    </row>
    <row r="14" spans="1:29" s="3" customFormat="1" ht="13.5" customHeight="1">
      <c r="A14" s="9">
        <v>7</v>
      </c>
      <c r="B14" s="10" t="s">
        <v>33</v>
      </c>
      <c r="C14" s="98">
        <f t="shared" si="1"/>
        <v>115.86</v>
      </c>
      <c r="D14" s="99">
        <v>0</v>
      </c>
      <c r="E14" s="99">
        <v>40.62</v>
      </c>
      <c r="F14" s="99">
        <v>49.38</v>
      </c>
      <c r="G14" s="99">
        <v>23.6</v>
      </c>
      <c r="H14" s="99">
        <v>2.26</v>
      </c>
      <c r="I14" s="100">
        <f t="shared" si="2"/>
        <v>15470.7672</v>
      </c>
      <c r="J14" s="77"/>
      <c r="K14" s="46" t="s">
        <v>50</v>
      </c>
      <c r="M14" s="81">
        <f t="shared" si="3"/>
        <v>2636.592</v>
      </c>
      <c r="N14" s="82">
        <f t="shared" si="4"/>
        <v>1581.9552</v>
      </c>
      <c r="O14" s="82">
        <f t="shared" si="5"/>
        <v>790.9776</v>
      </c>
      <c r="P14" s="83">
        <f t="shared" si="6"/>
        <v>263.6592</v>
      </c>
      <c r="Q14" s="84">
        <f t="shared" si="7"/>
        <v>3.26937408</v>
      </c>
      <c r="R14" s="85">
        <f t="shared" si="8"/>
        <v>1.961624448</v>
      </c>
      <c r="S14" s="85">
        <f t="shared" si="9"/>
        <v>0.980812224</v>
      </c>
      <c r="T14" s="86">
        <f t="shared" si="10"/>
        <v>0.326937408</v>
      </c>
      <c r="W14" s="98">
        <f t="shared" si="11"/>
        <v>0</v>
      </c>
      <c r="X14" s="99"/>
      <c r="Y14" s="99"/>
      <c r="Z14" s="99"/>
      <c r="AA14" s="99"/>
      <c r="AB14" s="99"/>
      <c r="AC14" s="100">
        <v>0</v>
      </c>
    </row>
    <row r="15" spans="1:29" s="3" customFormat="1" ht="13.5" customHeight="1">
      <c r="A15" s="9">
        <v>8</v>
      </c>
      <c r="B15" s="10" t="s">
        <v>34</v>
      </c>
      <c r="C15" s="98">
        <f t="shared" si="1"/>
        <v>30</v>
      </c>
      <c r="D15" s="99">
        <v>0</v>
      </c>
      <c r="E15" s="99">
        <v>6</v>
      </c>
      <c r="F15" s="99">
        <v>9</v>
      </c>
      <c r="G15" s="99">
        <v>15</v>
      </c>
      <c r="H15" s="99">
        <v>0</v>
      </c>
      <c r="I15" s="100">
        <f t="shared" si="2"/>
        <v>3719.5199999999995</v>
      </c>
      <c r="J15" s="77"/>
      <c r="K15" s="46" t="s">
        <v>50</v>
      </c>
      <c r="M15" s="81">
        <f t="shared" si="3"/>
        <v>1675.8</v>
      </c>
      <c r="N15" s="82">
        <f t="shared" si="4"/>
        <v>1005.4799999999999</v>
      </c>
      <c r="O15" s="82">
        <f t="shared" si="5"/>
        <v>502.73999999999995</v>
      </c>
      <c r="P15" s="83">
        <f t="shared" si="6"/>
        <v>167.58</v>
      </c>
      <c r="Q15" s="84">
        <f t="shared" si="7"/>
        <v>2.077992</v>
      </c>
      <c r="R15" s="85">
        <f t="shared" si="8"/>
        <v>1.2467951999999998</v>
      </c>
      <c r="S15" s="85">
        <f t="shared" si="9"/>
        <v>0.6233975999999999</v>
      </c>
      <c r="T15" s="86">
        <f t="shared" si="10"/>
        <v>0.20779920000000002</v>
      </c>
      <c r="W15" s="98">
        <f t="shared" si="11"/>
        <v>0</v>
      </c>
      <c r="X15" s="99"/>
      <c r="Y15" s="99"/>
      <c r="Z15" s="99"/>
      <c r="AA15" s="99"/>
      <c r="AB15" s="99"/>
      <c r="AC15" s="100">
        <v>0</v>
      </c>
    </row>
    <row r="16" spans="1:29" s="3" customFormat="1" ht="13.5" customHeight="1">
      <c r="A16" s="9">
        <v>9</v>
      </c>
      <c r="B16" s="10" t="s">
        <v>35</v>
      </c>
      <c r="C16" s="98">
        <f t="shared" si="1"/>
        <v>101.6</v>
      </c>
      <c r="D16" s="99">
        <v>3</v>
      </c>
      <c r="E16" s="99">
        <v>23.89</v>
      </c>
      <c r="F16" s="99">
        <v>60.43</v>
      </c>
      <c r="G16" s="99">
        <v>13.78</v>
      </c>
      <c r="H16" s="99">
        <v>0.5</v>
      </c>
      <c r="I16" s="100">
        <f t="shared" si="2"/>
        <v>13072.516799999998</v>
      </c>
      <c r="J16" s="77"/>
      <c r="K16" s="46" t="s">
        <v>49</v>
      </c>
      <c r="M16" s="81">
        <f t="shared" si="3"/>
        <v>1539.5015999999998</v>
      </c>
      <c r="N16" s="82">
        <f t="shared" si="4"/>
        <v>923.7009599999999</v>
      </c>
      <c r="O16" s="82">
        <f t="shared" si="5"/>
        <v>461.85047999999995</v>
      </c>
      <c r="P16" s="83">
        <f t="shared" si="6"/>
        <v>153.95015999999998</v>
      </c>
      <c r="Q16" s="84">
        <f t="shared" si="7"/>
        <v>1.9089819839999997</v>
      </c>
      <c r="R16" s="85">
        <f t="shared" si="8"/>
        <v>1.1453891904</v>
      </c>
      <c r="S16" s="85">
        <f t="shared" si="9"/>
        <v>0.5726945952</v>
      </c>
      <c r="T16" s="86">
        <f t="shared" si="10"/>
        <v>0.19089819839999997</v>
      </c>
      <c r="W16" s="123">
        <f t="shared" si="11"/>
        <v>1</v>
      </c>
      <c r="X16" s="99"/>
      <c r="Y16" s="99"/>
      <c r="Z16" s="99">
        <v>1</v>
      </c>
      <c r="AA16" s="99"/>
      <c r="AB16" s="99"/>
      <c r="AC16" s="100">
        <v>786</v>
      </c>
    </row>
    <row r="17" spans="1:29" s="3" customFormat="1" ht="13.5" customHeight="1">
      <c r="A17" s="9">
        <v>10</v>
      </c>
      <c r="B17" s="10" t="s">
        <v>36</v>
      </c>
      <c r="C17" s="98">
        <f t="shared" si="1"/>
        <v>79.8</v>
      </c>
      <c r="D17" s="99">
        <v>2.5</v>
      </c>
      <c r="E17" s="99">
        <v>21.8</v>
      </c>
      <c r="F17" s="99">
        <v>29.5</v>
      </c>
      <c r="G17" s="99">
        <v>26</v>
      </c>
      <c r="H17" s="99">
        <v>0</v>
      </c>
      <c r="I17" s="100">
        <f t="shared" si="2"/>
        <v>10459.407</v>
      </c>
      <c r="J17" s="77"/>
      <c r="K17" s="46" t="s">
        <v>50</v>
      </c>
      <c r="M17" s="81">
        <f t="shared" si="3"/>
        <v>2904.72</v>
      </c>
      <c r="N17" s="82">
        <f t="shared" si="4"/>
        <v>1742.8319999999999</v>
      </c>
      <c r="O17" s="82">
        <f t="shared" si="5"/>
        <v>871.4159999999999</v>
      </c>
      <c r="P17" s="83">
        <f t="shared" si="6"/>
        <v>290.472</v>
      </c>
      <c r="Q17" s="84">
        <f t="shared" si="7"/>
        <v>3.6018527999999996</v>
      </c>
      <c r="R17" s="85">
        <f t="shared" si="8"/>
        <v>2.16111168</v>
      </c>
      <c r="S17" s="85">
        <f t="shared" si="9"/>
        <v>1.08055584</v>
      </c>
      <c r="T17" s="86">
        <f t="shared" si="10"/>
        <v>0.36018528</v>
      </c>
      <c r="W17" s="123">
        <f t="shared" si="11"/>
        <v>0</v>
      </c>
      <c r="X17" s="99"/>
      <c r="Y17" s="99"/>
      <c r="Z17" s="99"/>
      <c r="AA17" s="99"/>
      <c r="AB17" s="99"/>
      <c r="AC17" s="100">
        <v>0</v>
      </c>
    </row>
    <row r="18" spans="1:29" s="3" customFormat="1" ht="13.5" customHeight="1">
      <c r="A18" s="101" t="s">
        <v>41</v>
      </c>
      <c r="B18" s="120" t="s">
        <v>37</v>
      </c>
      <c r="C18" s="102">
        <f aca="true" t="shared" si="12" ref="C18:I18">+SUM(C19:C20)</f>
        <v>163.45000000000002</v>
      </c>
      <c r="D18" s="102">
        <f t="shared" si="12"/>
        <v>1</v>
      </c>
      <c r="E18" s="102">
        <f t="shared" si="12"/>
        <v>33.74</v>
      </c>
      <c r="F18" s="102">
        <f t="shared" si="12"/>
        <v>103.02000000000001</v>
      </c>
      <c r="G18" s="102">
        <f t="shared" si="12"/>
        <v>22.09</v>
      </c>
      <c r="H18" s="102">
        <f t="shared" si="12"/>
        <v>3.5999999999999996</v>
      </c>
      <c r="I18" s="103">
        <f t="shared" si="12"/>
        <v>20469.9768</v>
      </c>
      <c r="J18" s="76"/>
      <c r="K18" s="46"/>
      <c r="M18" s="81"/>
      <c r="N18" s="82"/>
      <c r="O18" s="79"/>
      <c r="P18" s="80"/>
      <c r="Q18" s="84"/>
      <c r="R18" s="85"/>
      <c r="S18" s="85"/>
      <c r="T18" s="86"/>
      <c r="W18" s="123">
        <f t="shared" si="11"/>
        <v>0</v>
      </c>
      <c r="X18" s="102"/>
      <c r="Y18" s="102"/>
      <c r="Z18" s="102"/>
      <c r="AA18" s="102"/>
      <c r="AB18" s="102"/>
      <c r="AC18" s="103"/>
    </row>
    <row r="19" spans="1:29" s="3" customFormat="1" ht="13.5" customHeight="1">
      <c r="A19" s="9">
        <v>11</v>
      </c>
      <c r="B19" s="10" t="s">
        <v>38</v>
      </c>
      <c r="C19" s="98">
        <f>+SUM(D19:H19)</f>
        <v>115.45000000000002</v>
      </c>
      <c r="D19" s="99">
        <v>1</v>
      </c>
      <c r="E19" s="99">
        <v>19.57</v>
      </c>
      <c r="F19" s="99">
        <v>83.48</v>
      </c>
      <c r="G19" s="99">
        <v>9</v>
      </c>
      <c r="H19" s="99">
        <v>2.4</v>
      </c>
      <c r="I19" s="100">
        <f t="shared" si="2"/>
        <v>14219.360400000001</v>
      </c>
      <c r="J19" s="77"/>
      <c r="K19" s="46" t="s">
        <v>49</v>
      </c>
      <c r="M19" s="81">
        <f t="shared" si="3"/>
        <v>1005.48</v>
      </c>
      <c r="N19" s="82">
        <f>+M19*0.8</f>
        <v>804.384</v>
      </c>
      <c r="O19" s="82">
        <f>+M19*0.15</f>
        <v>150.822</v>
      </c>
      <c r="P19" s="83">
        <f>+M19*0.05</f>
        <v>50.274</v>
      </c>
      <c r="Q19" s="84">
        <f t="shared" si="7"/>
        <v>1.2467952</v>
      </c>
      <c r="R19" s="85">
        <f t="shared" si="8"/>
        <v>0.99743616</v>
      </c>
      <c r="S19" s="85">
        <f t="shared" si="9"/>
        <v>0.18701928</v>
      </c>
      <c r="T19" s="86">
        <f t="shared" si="10"/>
        <v>0.06233976</v>
      </c>
      <c r="W19" s="123">
        <f t="shared" si="11"/>
        <v>3.33</v>
      </c>
      <c r="X19" s="99"/>
      <c r="Y19" s="122">
        <v>1.09</v>
      </c>
      <c r="Z19" s="122">
        <v>2.08</v>
      </c>
      <c r="AA19" s="122">
        <v>0.16</v>
      </c>
      <c r="AB19" s="99"/>
      <c r="AC19" s="100">
        <v>1073</v>
      </c>
    </row>
    <row r="20" spans="1:29" s="3" customFormat="1" ht="13.5" customHeight="1">
      <c r="A20" s="104">
        <v>12</v>
      </c>
      <c r="B20" s="105" t="s">
        <v>39</v>
      </c>
      <c r="C20" s="106">
        <f>+SUM(D20:H20)</f>
        <v>48</v>
      </c>
      <c r="D20" s="107">
        <v>0</v>
      </c>
      <c r="E20" s="107">
        <v>14.17</v>
      </c>
      <c r="F20" s="107">
        <v>19.54</v>
      </c>
      <c r="G20" s="107">
        <v>13.09</v>
      </c>
      <c r="H20" s="107">
        <v>1.2</v>
      </c>
      <c r="I20" s="100">
        <f t="shared" si="2"/>
        <v>6250.6164</v>
      </c>
      <c r="J20" s="77"/>
      <c r="K20" s="70" t="s">
        <v>49</v>
      </c>
      <c r="M20" s="81">
        <f t="shared" si="3"/>
        <v>1462.4148</v>
      </c>
      <c r="N20" s="82">
        <f>+M20*0.8</f>
        <v>1169.93184</v>
      </c>
      <c r="O20" s="82">
        <f>+M20*0.15</f>
        <v>219.36222</v>
      </c>
      <c r="P20" s="83">
        <f>+M20*0.05</f>
        <v>73.12074</v>
      </c>
      <c r="Q20" s="84">
        <f t="shared" si="7"/>
        <v>1.813394352</v>
      </c>
      <c r="R20" s="85">
        <f t="shared" si="8"/>
        <v>1.4507154815999999</v>
      </c>
      <c r="S20" s="85">
        <f t="shared" si="9"/>
        <v>0.2720091528</v>
      </c>
      <c r="T20" s="86">
        <f t="shared" si="10"/>
        <v>0.09066971759999999</v>
      </c>
      <c r="W20" s="123">
        <f t="shared" si="11"/>
        <v>0.5</v>
      </c>
      <c r="X20" s="107"/>
      <c r="Y20" s="107"/>
      <c r="Z20" s="107">
        <v>0.5</v>
      </c>
      <c r="AA20" s="107"/>
      <c r="AB20" s="107"/>
      <c r="AC20" s="108">
        <v>572</v>
      </c>
    </row>
    <row r="21" spans="1:29" s="3" customFormat="1" ht="13.5" customHeight="1">
      <c r="A21" s="109"/>
      <c r="B21" s="14" t="s">
        <v>20</v>
      </c>
      <c r="C21" s="110">
        <f aca="true" t="shared" si="13" ref="C21:I21">C18+C7</f>
        <v>1033.8700000000001</v>
      </c>
      <c r="D21" s="110">
        <f t="shared" si="13"/>
        <v>20.7</v>
      </c>
      <c r="E21" s="110">
        <f t="shared" si="13"/>
        <v>236.20999999999998</v>
      </c>
      <c r="F21" s="110">
        <f t="shared" si="13"/>
        <v>523.4499999999999</v>
      </c>
      <c r="G21" s="110">
        <f t="shared" si="13"/>
        <v>241.45</v>
      </c>
      <c r="H21" s="110">
        <f t="shared" si="13"/>
        <v>12.06</v>
      </c>
      <c r="I21" s="111">
        <f t="shared" si="13"/>
        <v>131897.89620000002</v>
      </c>
      <c r="J21" s="76"/>
      <c r="K21" s="75"/>
      <c r="M21" s="87">
        <f aca="true" t="shared" si="14" ref="M21:T21">SUM(M8:M20)</f>
        <v>26974.793999999998</v>
      </c>
      <c r="N21" s="88">
        <f t="shared" si="14"/>
        <v>16678.45536</v>
      </c>
      <c r="O21" s="88">
        <f t="shared" si="14"/>
        <v>7722.25398</v>
      </c>
      <c r="P21" s="89">
        <f t="shared" si="14"/>
        <v>2574.0846599999995</v>
      </c>
      <c r="Q21" s="90">
        <f t="shared" si="14"/>
        <v>33.44874456</v>
      </c>
      <c r="R21" s="91">
        <f t="shared" si="14"/>
        <v>20.681284646399998</v>
      </c>
      <c r="S21" s="91">
        <f t="shared" si="14"/>
        <v>9.5755949352</v>
      </c>
      <c r="T21" s="92">
        <f t="shared" si="14"/>
        <v>3.1918649784</v>
      </c>
      <c r="W21" s="121">
        <f aca="true" t="shared" si="15" ref="W21:AB21">SUM(W8:W20)</f>
        <v>7.43</v>
      </c>
      <c r="X21" s="121">
        <f t="shared" si="15"/>
        <v>0.3</v>
      </c>
      <c r="Y21" s="121">
        <f t="shared" si="15"/>
        <v>1.59</v>
      </c>
      <c r="Z21" s="121">
        <f t="shared" si="15"/>
        <v>5.38</v>
      </c>
      <c r="AA21" s="121">
        <f t="shared" si="15"/>
        <v>0.16</v>
      </c>
      <c r="AB21" s="121">
        <f t="shared" si="15"/>
        <v>0</v>
      </c>
      <c r="AC21" s="111">
        <f>SUM(AC8:AC20)</f>
        <v>3143</v>
      </c>
    </row>
    <row r="22" spans="1:20" s="3" customFormat="1" ht="10.5" customHeight="1">
      <c r="A22" s="54"/>
      <c r="B22" s="21"/>
      <c r="C22" s="22"/>
      <c r="D22" s="22"/>
      <c r="E22" s="22"/>
      <c r="F22" s="22"/>
      <c r="G22" s="22"/>
      <c r="H22" s="22"/>
      <c r="I22" s="22"/>
      <c r="J22" s="93"/>
      <c r="K22" s="94"/>
      <c r="M22" s="82"/>
      <c r="N22" s="82"/>
      <c r="O22" s="82"/>
      <c r="P22" s="82"/>
      <c r="Q22" s="85"/>
      <c r="R22" s="85"/>
      <c r="S22" s="85"/>
      <c r="T22" s="85"/>
    </row>
    <row r="23" ht="7.5" customHeight="1"/>
    <row r="24" spans="3:29" ht="15">
      <c r="C24" s="28"/>
      <c r="D24" s="28"/>
      <c r="E24" s="28"/>
      <c r="F24" s="28"/>
      <c r="G24" s="28"/>
      <c r="I24" s="124"/>
      <c r="Z24" s="143" t="s">
        <v>43</v>
      </c>
      <c r="AA24" s="143"/>
      <c r="AB24" s="143"/>
      <c r="AC24" s="143"/>
    </row>
    <row r="26" spans="2:9" ht="15">
      <c r="B26" s="29"/>
      <c r="C26" s="28"/>
      <c r="D26" s="28"/>
      <c r="E26" s="28"/>
      <c r="F26" s="28"/>
      <c r="G26" s="28"/>
      <c r="I26" s="124">
        <f>194.67*X9+173.04*Y9+111.72*Z9</f>
        <v>346.017</v>
      </c>
    </row>
    <row r="27" spans="3:4" ht="15">
      <c r="C27" s="28"/>
      <c r="D27" s="28"/>
    </row>
    <row r="28" spans="3:8" ht="15">
      <c r="C28" s="28"/>
      <c r="D28" s="28"/>
      <c r="H28" s="8"/>
    </row>
    <row r="29" spans="3:7" ht="15">
      <c r="C29" s="28"/>
      <c r="D29" s="28"/>
      <c r="E29" s="8"/>
      <c r="F29" s="8"/>
      <c r="G29" s="8"/>
    </row>
    <row r="30" spans="3:7" ht="15">
      <c r="C30" s="28"/>
      <c r="D30" s="28"/>
      <c r="E30" s="8"/>
      <c r="F30" s="8"/>
      <c r="G30" s="8"/>
    </row>
  </sheetData>
  <sheetProtection/>
  <mergeCells count="18">
    <mergeCell ref="Z24:AC24"/>
    <mergeCell ref="C4:I4"/>
    <mergeCell ref="M5:P5"/>
    <mergeCell ref="M4:T4"/>
    <mergeCell ref="K4:K6"/>
    <mergeCell ref="D5:H5"/>
    <mergeCell ref="C5:C6"/>
    <mergeCell ref="I5:I6"/>
    <mergeCell ref="W4:AC4"/>
    <mergeCell ref="W5:W6"/>
    <mergeCell ref="X5:AB5"/>
    <mergeCell ref="AC5:AC6"/>
    <mergeCell ref="A1:AC1"/>
    <mergeCell ref="A2:AC2"/>
    <mergeCell ref="A3:AC3"/>
    <mergeCell ref="Q5:T5"/>
    <mergeCell ref="A4:A6"/>
    <mergeCell ref="B4:B6"/>
  </mergeCells>
  <printOptions horizontalCentered="1"/>
  <pageMargins left="0.1968503937007874" right="0.1968503937007874" top="0.7086614173228347" bottom="0.43307086614173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7">
      <selection activeCell="D8" sqref="D8"/>
    </sheetView>
  </sheetViews>
  <sheetFormatPr defaultColWidth="9.00390625" defaultRowHeight="15.75"/>
  <cols>
    <col min="1" max="1" width="6.125" style="1" customWidth="1"/>
    <col min="2" max="2" width="23.50390625" style="1" customWidth="1"/>
    <col min="3" max="3" width="10.75390625" style="24" customWidth="1"/>
    <col min="4" max="4" width="12.50390625" style="24" customWidth="1"/>
    <col min="5" max="5" width="13.00390625" style="1" customWidth="1"/>
    <col min="6" max="6" width="13.625" style="1" customWidth="1"/>
    <col min="7" max="7" width="12.50390625" style="1" customWidth="1"/>
    <col min="8" max="8" width="14.625" style="1" customWidth="1"/>
    <col min="9" max="9" width="8.00390625" style="1" hidden="1" customWidth="1"/>
    <col min="10" max="10" width="9.125" style="1" hidden="1" customWidth="1"/>
    <col min="11" max="11" width="14.125" style="1" customWidth="1"/>
    <col min="12" max="12" width="11.125" style="1" hidden="1" customWidth="1"/>
    <col min="13" max="13" width="3.375" style="1" hidden="1" customWidth="1"/>
    <col min="14" max="14" width="13.75390625" style="1" customWidth="1"/>
    <col min="15" max="15" width="16.75390625" style="1" bestFit="1" customWidth="1"/>
    <col min="16" max="16" width="6.75390625" style="1" customWidth="1"/>
    <col min="17" max="17" width="9.00390625" style="1" customWidth="1"/>
    <col min="18" max="16384" width="9.00390625" style="1" customWidth="1"/>
  </cols>
  <sheetData>
    <row r="1" spans="1:14" s="3" customFormat="1" ht="38.25" customHeight="1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3" customFormat="1" ht="22.5" customHeight="1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3" customFormat="1" ht="1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54"/>
      <c r="M3" s="54"/>
      <c r="N3" s="2"/>
    </row>
    <row r="4" spans="1:16" s="4" customFormat="1" ht="59.25" customHeight="1">
      <c r="A4" s="63" t="s">
        <v>0</v>
      </c>
      <c r="B4" s="62" t="s">
        <v>1</v>
      </c>
      <c r="C4" s="39" t="s">
        <v>3</v>
      </c>
      <c r="D4" s="40" t="s">
        <v>21</v>
      </c>
      <c r="E4" s="40" t="s">
        <v>4</v>
      </c>
      <c r="F4" s="40" t="s">
        <v>5</v>
      </c>
      <c r="G4" s="40" t="s">
        <v>6</v>
      </c>
      <c r="H4" s="40" t="s">
        <v>7</v>
      </c>
      <c r="I4" s="40"/>
      <c r="J4" s="40"/>
      <c r="K4" s="40" t="s">
        <v>42</v>
      </c>
      <c r="L4" s="59"/>
      <c r="M4" s="59"/>
      <c r="N4" s="64" t="s">
        <v>2</v>
      </c>
      <c r="O4" s="5"/>
      <c r="P4" s="5"/>
    </row>
    <row r="5" spans="1:14" s="3" customFormat="1" ht="21" customHeight="1">
      <c r="A5" s="41" t="s">
        <v>40</v>
      </c>
      <c r="B5" s="42" t="s">
        <v>26</v>
      </c>
      <c r="C5" s="43"/>
      <c r="D5" s="60">
        <f>+SUM(D6:D15)</f>
        <v>13.7</v>
      </c>
      <c r="E5" s="60">
        <f>+SUM(E6:E15)</f>
        <v>198.793</v>
      </c>
      <c r="F5" s="60">
        <f>+SUM(F6:F15)</f>
        <v>427.68899999999996</v>
      </c>
      <c r="G5" s="60">
        <f>+SUM(G6:G15)</f>
        <v>213.44</v>
      </c>
      <c r="H5" s="60">
        <f>+SUM(H6:H15)</f>
        <v>13.86</v>
      </c>
      <c r="I5" s="43"/>
      <c r="J5" s="43"/>
      <c r="K5" s="56">
        <f>+SUM(K6:K15)</f>
        <v>110241.4908</v>
      </c>
      <c r="L5" s="56">
        <f>+SUM(L6:L15)</f>
        <v>1978.4</v>
      </c>
      <c r="M5" s="56">
        <f>+SUM(M6:M15)</f>
        <v>112219.8908</v>
      </c>
      <c r="N5" s="43"/>
    </row>
    <row r="6" spans="1:14" s="3" customFormat="1" ht="21" customHeight="1">
      <c r="A6" s="51">
        <v>1</v>
      </c>
      <c r="B6" s="44" t="s">
        <v>27</v>
      </c>
      <c r="C6" s="57">
        <f>+SUM(D6:H6)</f>
        <v>108.66</v>
      </c>
      <c r="D6" s="45">
        <f>+D29</f>
        <v>3.4</v>
      </c>
      <c r="E6" s="45">
        <f aca="true" t="shared" si="0" ref="E6:J6">+E29</f>
        <v>39.91</v>
      </c>
      <c r="F6" s="45">
        <f t="shared" si="0"/>
        <v>61.94</v>
      </c>
      <c r="G6" s="45">
        <f t="shared" si="0"/>
        <v>3.41</v>
      </c>
      <c r="H6" s="45">
        <f t="shared" si="0"/>
        <v>0</v>
      </c>
      <c r="I6" s="45">
        <f t="shared" si="0"/>
        <v>0</v>
      </c>
      <c r="J6" s="45">
        <f t="shared" si="0"/>
        <v>60</v>
      </c>
      <c r="K6" s="52">
        <f>+D6*194.67+E6*173.04+(F6+G6+H6)*111.72</f>
        <v>14868.806399999998</v>
      </c>
      <c r="L6" s="52">
        <f>+I6*4+J6*2.2</f>
        <v>132</v>
      </c>
      <c r="M6" s="52">
        <f>+L6+K6</f>
        <v>15000.806399999998</v>
      </c>
      <c r="N6" s="46"/>
    </row>
    <row r="7" spans="1:14" s="3" customFormat="1" ht="21" customHeight="1">
      <c r="A7" s="51">
        <v>2</v>
      </c>
      <c r="B7" s="44" t="s">
        <v>28</v>
      </c>
      <c r="C7" s="57">
        <f aca="true" t="shared" si="1" ref="C7:C18">+SUM(D7:H7)</f>
        <v>162.60000000000002</v>
      </c>
      <c r="D7" s="45">
        <v>6.3</v>
      </c>
      <c r="E7" s="45">
        <v>24.3</v>
      </c>
      <c r="F7" s="45">
        <v>76.7</v>
      </c>
      <c r="G7" s="45">
        <v>51.8</v>
      </c>
      <c r="H7" s="45">
        <v>3.5</v>
      </c>
      <c r="I7" s="45">
        <v>7</v>
      </c>
      <c r="J7" s="45">
        <v>103</v>
      </c>
      <c r="K7" s="52">
        <f aca="true" t="shared" si="2" ref="K7:K18">+D7*194.67+E7*173.04+(F7+G7+H7)*111.72</f>
        <v>20178.333</v>
      </c>
      <c r="L7" s="52">
        <f aca="true" t="shared" si="3" ref="L7:L18">+I7*4+J7*2.2</f>
        <v>254.60000000000002</v>
      </c>
      <c r="M7" s="52">
        <f aca="true" t="shared" si="4" ref="M7:M18">+L7+K7</f>
        <v>20432.932999999997</v>
      </c>
      <c r="N7" s="46"/>
    </row>
    <row r="8" spans="1:14" s="3" customFormat="1" ht="21" customHeight="1">
      <c r="A8" s="51">
        <v>3</v>
      </c>
      <c r="B8" s="44" t="s">
        <v>29</v>
      </c>
      <c r="C8" s="57">
        <f t="shared" si="1"/>
        <v>28.6</v>
      </c>
      <c r="D8" s="45"/>
      <c r="E8" s="45">
        <v>13.3</v>
      </c>
      <c r="F8" s="45">
        <v>2.7</v>
      </c>
      <c r="G8" s="45">
        <v>12</v>
      </c>
      <c r="H8" s="45">
        <v>0.6</v>
      </c>
      <c r="I8" s="45"/>
      <c r="J8" s="45">
        <v>16</v>
      </c>
      <c r="K8" s="52">
        <f t="shared" si="2"/>
        <v>4010.748</v>
      </c>
      <c r="L8" s="52">
        <f t="shared" si="3"/>
        <v>35.2</v>
      </c>
      <c r="M8" s="52">
        <f t="shared" si="4"/>
        <v>4045.948</v>
      </c>
      <c r="N8" s="46"/>
    </row>
    <row r="9" spans="1:14" s="3" customFormat="1" ht="21" customHeight="1">
      <c r="A9" s="51">
        <v>4</v>
      </c>
      <c r="B9" s="44" t="s">
        <v>30</v>
      </c>
      <c r="C9" s="57">
        <f t="shared" si="1"/>
        <v>134.89</v>
      </c>
      <c r="D9" s="45">
        <f>+D27</f>
        <v>0</v>
      </c>
      <c r="E9" s="45">
        <f aca="true" t="shared" si="5" ref="E9:J9">+E27</f>
        <v>19.3</v>
      </c>
      <c r="F9" s="45">
        <v>87.5</v>
      </c>
      <c r="G9" s="45">
        <v>28.09</v>
      </c>
      <c r="H9" s="45">
        <f t="shared" si="5"/>
        <v>0</v>
      </c>
      <c r="I9" s="45">
        <f t="shared" si="5"/>
        <v>0</v>
      </c>
      <c r="J9" s="45">
        <f t="shared" si="5"/>
        <v>55</v>
      </c>
      <c r="K9" s="52">
        <f t="shared" si="2"/>
        <v>16253.3868</v>
      </c>
      <c r="L9" s="52">
        <f t="shared" si="3"/>
        <v>121.00000000000001</v>
      </c>
      <c r="M9" s="52">
        <f t="shared" si="4"/>
        <v>16374.3868</v>
      </c>
      <c r="N9" s="46"/>
    </row>
    <row r="10" spans="1:14" s="3" customFormat="1" ht="21" customHeight="1">
      <c r="A10" s="51">
        <v>5</v>
      </c>
      <c r="B10" s="44" t="s">
        <v>31</v>
      </c>
      <c r="C10" s="57">
        <f t="shared" si="1"/>
        <v>94</v>
      </c>
      <c r="D10" s="45">
        <f>+D25</f>
        <v>0</v>
      </c>
      <c r="E10" s="45">
        <f aca="true" t="shared" si="6" ref="E10:J10">+E25</f>
        <v>10.2</v>
      </c>
      <c r="F10" s="45">
        <f t="shared" si="6"/>
        <v>34.8</v>
      </c>
      <c r="G10" s="45">
        <f t="shared" si="6"/>
        <v>43</v>
      </c>
      <c r="H10" s="45">
        <f t="shared" si="6"/>
        <v>6</v>
      </c>
      <c r="I10" s="45">
        <f t="shared" si="6"/>
        <v>1</v>
      </c>
      <c r="J10" s="45">
        <f t="shared" si="6"/>
        <v>85</v>
      </c>
      <c r="K10" s="52">
        <f t="shared" si="2"/>
        <v>11127.144</v>
      </c>
      <c r="L10" s="52">
        <f t="shared" si="3"/>
        <v>191.00000000000003</v>
      </c>
      <c r="M10" s="52">
        <f t="shared" si="4"/>
        <v>11318.144</v>
      </c>
      <c r="N10" s="46"/>
    </row>
    <row r="11" spans="1:14" s="3" customFormat="1" ht="21" customHeight="1">
      <c r="A11" s="51">
        <v>6</v>
      </c>
      <c r="B11" s="53" t="s">
        <v>32</v>
      </c>
      <c r="C11" s="57">
        <f t="shared" si="1"/>
        <v>1.5</v>
      </c>
      <c r="D11" s="45">
        <f>+D30</f>
        <v>0</v>
      </c>
      <c r="E11" s="45">
        <f aca="true" t="shared" si="7" ref="E11:J11">+E30</f>
        <v>0</v>
      </c>
      <c r="F11" s="45">
        <f t="shared" si="7"/>
        <v>0.3</v>
      </c>
      <c r="G11" s="45">
        <f t="shared" si="7"/>
        <v>0</v>
      </c>
      <c r="H11" s="45">
        <f t="shared" si="7"/>
        <v>1.2</v>
      </c>
      <c r="I11" s="45">
        <f t="shared" si="7"/>
        <v>0</v>
      </c>
      <c r="J11" s="45">
        <f t="shared" si="7"/>
        <v>0</v>
      </c>
      <c r="K11" s="52">
        <f t="shared" si="2"/>
        <v>167.57999999999998</v>
      </c>
      <c r="L11" s="52">
        <f t="shared" si="3"/>
        <v>0</v>
      </c>
      <c r="M11" s="52">
        <f t="shared" si="4"/>
        <v>167.57999999999998</v>
      </c>
      <c r="N11" s="46"/>
    </row>
    <row r="12" spans="1:14" s="3" customFormat="1" ht="21" customHeight="1">
      <c r="A12" s="51">
        <v>7</v>
      </c>
      <c r="B12" s="53" t="s">
        <v>33</v>
      </c>
      <c r="C12" s="57">
        <v>115.86</v>
      </c>
      <c r="D12" s="45">
        <f>+D28</f>
        <v>0</v>
      </c>
      <c r="E12" s="45">
        <v>40.62</v>
      </c>
      <c r="F12" s="45">
        <v>49.38</v>
      </c>
      <c r="G12" s="45">
        <v>23.6</v>
      </c>
      <c r="H12" s="45">
        <v>2.26</v>
      </c>
      <c r="I12" s="45">
        <v>29</v>
      </c>
      <c r="J12" s="45">
        <v>81</v>
      </c>
      <c r="K12" s="52">
        <f t="shared" si="2"/>
        <v>15434.6976</v>
      </c>
      <c r="L12" s="52">
        <f t="shared" si="3"/>
        <v>294.20000000000005</v>
      </c>
      <c r="M12" s="52">
        <f t="shared" si="4"/>
        <v>15728.8976</v>
      </c>
      <c r="N12" s="47"/>
    </row>
    <row r="13" spans="1:14" s="3" customFormat="1" ht="21" customHeight="1">
      <c r="A13" s="51">
        <v>8</v>
      </c>
      <c r="B13" s="44" t="s">
        <v>34</v>
      </c>
      <c r="C13" s="57">
        <f t="shared" si="1"/>
        <v>30</v>
      </c>
      <c r="D13" s="45">
        <f>+D23</f>
        <v>0</v>
      </c>
      <c r="E13" s="45">
        <f aca="true" t="shared" si="8" ref="E13:J13">+E23</f>
        <v>6</v>
      </c>
      <c r="F13" s="45">
        <f t="shared" si="8"/>
        <v>9</v>
      </c>
      <c r="G13" s="45">
        <f t="shared" si="8"/>
        <v>15</v>
      </c>
      <c r="H13" s="45">
        <f t="shared" si="8"/>
        <v>0</v>
      </c>
      <c r="I13" s="45">
        <f t="shared" si="8"/>
        <v>0</v>
      </c>
      <c r="J13" s="45">
        <f t="shared" si="8"/>
        <v>80</v>
      </c>
      <c r="K13" s="52">
        <f t="shared" si="2"/>
        <v>3719.5199999999995</v>
      </c>
      <c r="L13" s="52">
        <f t="shared" si="3"/>
        <v>176</v>
      </c>
      <c r="M13" s="52">
        <f t="shared" si="4"/>
        <v>3895.5199999999995</v>
      </c>
      <c r="N13" s="46"/>
    </row>
    <row r="14" spans="1:14" s="3" customFormat="1" ht="21" customHeight="1">
      <c r="A14" s="51">
        <v>9</v>
      </c>
      <c r="B14" s="44" t="s">
        <v>35</v>
      </c>
      <c r="C14" s="57">
        <f t="shared" si="1"/>
        <v>111.572</v>
      </c>
      <c r="D14" s="45">
        <v>1.5</v>
      </c>
      <c r="E14" s="45">
        <v>23.363000000000003</v>
      </c>
      <c r="F14" s="45">
        <v>75.869</v>
      </c>
      <c r="G14" s="45">
        <v>10.540000000000001</v>
      </c>
      <c r="H14" s="45">
        <v>0.3</v>
      </c>
      <c r="I14" s="45">
        <v>3</v>
      </c>
      <c r="J14" s="45">
        <v>136</v>
      </c>
      <c r="K14" s="52">
        <f t="shared" si="2"/>
        <v>14021.867999999999</v>
      </c>
      <c r="L14" s="52">
        <f t="shared" si="3"/>
        <v>311.20000000000005</v>
      </c>
      <c r="M14" s="52">
        <f t="shared" si="4"/>
        <v>14333.068</v>
      </c>
      <c r="N14" s="46"/>
    </row>
    <row r="15" spans="1:14" s="3" customFormat="1" ht="21" customHeight="1">
      <c r="A15" s="51">
        <v>10</v>
      </c>
      <c r="B15" s="44" t="s">
        <v>36</v>
      </c>
      <c r="C15" s="57">
        <f t="shared" si="1"/>
        <v>79.8</v>
      </c>
      <c r="D15" s="45">
        <f>+D20</f>
        <v>2.5</v>
      </c>
      <c r="E15" s="45">
        <f aca="true" t="shared" si="9" ref="E15:J15">+E20</f>
        <v>21.8</v>
      </c>
      <c r="F15" s="45">
        <f t="shared" si="9"/>
        <v>29.5</v>
      </c>
      <c r="G15" s="45">
        <f t="shared" si="9"/>
        <v>26</v>
      </c>
      <c r="H15" s="45">
        <f t="shared" si="9"/>
        <v>0</v>
      </c>
      <c r="I15" s="45">
        <f t="shared" si="9"/>
        <v>8</v>
      </c>
      <c r="J15" s="45">
        <f t="shared" si="9"/>
        <v>196</v>
      </c>
      <c r="K15" s="52">
        <f t="shared" si="2"/>
        <v>10459.407</v>
      </c>
      <c r="L15" s="52">
        <f t="shared" si="3"/>
        <v>463.20000000000005</v>
      </c>
      <c r="M15" s="52">
        <f t="shared" si="4"/>
        <v>10922.607</v>
      </c>
      <c r="N15" s="46"/>
    </row>
    <row r="16" spans="1:14" s="3" customFormat="1" ht="21" customHeight="1">
      <c r="A16" s="48" t="s">
        <v>41</v>
      </c>
      <c r="B16" s="49" t="s">
        <v>37</v>
      </c>
      <c r="C16" s="57"/>
      <c r="D16" s="61">
        <f>+SUM(D17:D18)</f>
        <v>1.1</v>
      </c>
      <c r="E16" s="61">
        <f>+SUM(E17:E18)</f>
        <v>54.35</v>
      </c>
      <c r="F16" s="61">
        <f>+SUM(F17:F18)</f>
        <v>84.13</v>
      </c>
      <c r="G16" s="61">
        <f>+SUM(G17:G18)</f>
        <v>21.9</v>
      </c>
      <c r="H16" s="61">
        <f>+SUM(H17:H18)</f>
        <v>3.5999999999999996</v>
      </c>
      <c r="I16" s="47"/>
      <c r="J16" s="47"/>
      <c r="K16" s="55">
        <f>+SUM(K17:K18)</f>
        <v>21866.7246</v>
      </c>
      <c r="L16" s="55">
        <f>+SUM(L17:L18)</f>
        <v>742.6000000000001</v>
      </c>
      <c r="M16" s="55">
        <f>+SUM(M17:M18)</f>
        <v>22609.324600000004</v>
      </c>
      <c r="N16" s="46"/>
    </row>
    <row r="17" spans="1:14" s="3" customFormat="1" ht="21" customHeight="1">
      <c r="A17" s="51">
        <v>11</v>
      </c>
      <c r="B17" s="44" t="s">
        <v>38</v>
      </c>
      <c r="C17" s="57">
        <f t="shared" si="1"/>
        <v>115.08000000000001</v>
      </c>
      <c r="D17" s="45">
        <f>+D24</f>
        <v>1.1</v>
      </c>
      <c r="E17" s="45">
        <v>38.18</v>
      </c>
      <c r="F17" s="45">
        <v>64.59</v>
      </c>
      <c r="G17" s="45">
        <f>+G24</f>
        <v>8.81</v>
      </c>
      <c r="H17" s="45">
        <f>+H24</f>
        <v>2.4</v>
      </c>
      <c r="I17" s="45">
        <f>+I24</f>
        <v>51</v>
      </c>
      <c r="J17" s="45">
        <f>+J24</f>
        <v>122</v>
      </c>
      <c r="K17" s="52">
        <f t="shared" si="2"/>
        <v>15289.180200000003</v>
      </c>
      <c r="L17" s="52">
        <f t="shared" si="3"/>
        <v>472.40000000000003</v>
      </c>
      <c r="M17" s="52">
        <f t="shared" si="4"/>
        <v>15761.580200000002</v>
      </c>
      <c r="N17" s="46"/>
    </row>
    <row r="18" spans="1:14" s="3" customFormat="1" ht="21" customHeight="1">
      <c r="A18" s="65">
        <v>12</v>
      </c>
      <c r="B18" s="66" t="s">
        <v>39</v>
      </c>
      <c r="C18" s="67">
        <f t="shared" si="1"/>
        <v>50</v>
      </c>
      <c r="D18" s="68">
        <f>+D22</f>
        <v>0</v>
      </c>
      <c r="E18" s="68">
        <f aca="true" t="shared" si="10" ref="E18:J18">+E22</f>
        <v>16.17</v>
      </c>
      <c r="F18" s="68">
        <f t="shared" si="10"/>
        <v>19.54</v>
      </c>
      <c r="G18" s="68">
        <f t="shared" si="10"/>
        <v>13.09</v>
      </c>
      <c r="H18" s="68">
        <f t="shared" si="10"/>
        <v>1.2</v>
      </c>
      <c r="I18" s="68">
        <f t="shared" si="10"/>
        <v>12</v>
      </c>
      <c r="J18" s="68">
        <f t="shared" si="10"/>
        <v>101</v>
      </c>
      <c r="K18" s="69">
        <f t="shared" si="2"/>
        <v>6577.544400000001</v>
      </c>
      <c r="L18" s="69">
        <f t="shared" si="3"/>
        <v>270.20000000000005</v>
      </c>
      <c r="M18" s="69">
        <f t="shared" si="4"/>
        <v>6847.7444000000005</v>
      </c>
      <c r="N18" s="70"/>
    </row>
    <row r="19" spans="1:14" s="3" customFormat="1" ht="21" customHeight="1">
      <c r="A19" s="71"/>
      <c r="B19" s="72" t="s">
        <v>20</v>
      </c>
      <c r="C19" s="58">
        <f>SUM(C6:C18)</f>
        <v>1032.562</v>
      </c>
      <c r="D19" s="73">
        <f>D16+D5</f>
        <v>14.799999999999999</v>
      </c>
      <c r="E19" s="73">
        <f>E16+E5</f>
        <v>253.143</v>
      </c>
      <c r="F19" s="73">
        <f>F16+F5</f>
        <v>511.81899999999996</v>
      </c>
      <c r="G19" s="73">
        <f>G16+G5</f>
        <v>235.34</v>
      </c>
      <c r="H19" s="73">
        <f>H16+H5</f>
        <v>17.46</v>
      </c>
      <c r="I19" s="73">
        <f>SUM(I6:I18)</f>
        <v>111</v>
      </c>
      <c r="J19" s="73">
        <f>SUM(J6:J18)</f>
        <v>1035</v>
      </c>
      <c r="K19" s="74">
        <f>K16+K5</f>
        <v>132108.2154</v>
      </c>
      <c r="L19" s="74">
        <f>L16+L5</f>
        <v>2721</v>
      </c>
      <c r="M19" s="74">
        <f>M16+M5</f>
        <v>134829.2154</v>
      </c>
      <c r="N19" s="50"/>
    </row>
    <row r="20" spans="1:17" ht="24.75" customHeight="1" hidden="1">
      <c r="A20" s="6">
        <v>1</v>
      </c>
      <c r="B20" s="7" t="s">
        <v>8</v>
      </c>
      <c r="C20" s="36">
        <f>SUM(D20:H20)</f>
        <v>79.8</v>
      </c>
      <c r="D20" s="33">
        <v>2.5</v>
      </c>
      <c r="E20" s="33">
        <v>21.8</v>
      </c>
      <c r="F20" s="33">
        <v>29.5</v>
      </c>
      <c r="G20" s="33">
        <v>26</v>
      </c>
      <c r="H20" s="33"/>
      <c r="I20" s="33">
        <v>8</v>
      </c>
      <c r="J20" s="33">
        <v>196</v>
      </c>
      <c r="K20" s="33"/>
      <c r="L20" s="33"/>
      <c r="M20" s="33"/>
      <c r="N20" s="30"/>
      <c r="Q20" s="8"/>
    </row>
    <row r="21" spans="1:17" ht="24.75" customHeight="1" hidden="1">
      <c r="A21" s="9">
        <v>2</v>
      </c>
      <c r="B21" s="10" t="s">
        <v>9</v>
      </c>
      <c r="C21" s="37">
        <f aca="true" t="shared" si="11" ref="C21:C31">SUM(D21:H21)</f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1"/>
      <c r="Q21" s="8"/>
    </row>
    <row r="22" spans="1:17" ht="24.75" customHeight="1" hidden="1">
      <c r="A22" s="9">
        <v>3</v>
      </c>
      <c r="B22" s="10" t="s">
        <v>10</v>
      </c>
      <c r="C22" s="37">
        <f t="shared" si="11"/>
        <v>50</v>
      </c>
      <c r="D22" s="34"/>
      <c r="E22" s="34">
        <v>16.17</v>
      </c>
      <c r="F22" s="34">
        <v>19.54</v>
      </c>
      <c r="G22" s="34">
        <v>13.09</v>
      </c>
      <c r="H22" s="34">
        <v>1.2</v>
      </c>
      <c r="I22" s="34">
        <v>12</v>
      </c>
      <c r="J22" s="34">
        <v>101</v>
      </c>
      <c r="K22" s="34"/>
      <c r="L22" s="34"/>
      <c r="M22" s="34"/>
      <c r="N22" s="31"/>
      <c r="O22" s="31" t="s">
        <v>22</v>
      </c>
      <c r="Q22" s="8"/>
    </row>
    <row r="23" spans="1:17" ht="24.75" customHeight="1" hidden="1">
      <c r="A23" s="9">
        <v>4</v>
      </c>
      <c r="B23" s="10" t="s">
        <v>11</v>
      </c>
      <c r="C23" s="37">
        <f t="shared" si="11"/>
        <v>30</v>
      </c>
      <c r="D23" s="34"/>
      <c r="E23" s="34">
        <v>6</v>
      </c>
      <c r="F23" s="34">
        <v>9</v>
      </c>
      <c r="G23" s="34">
        <v>15</v>
      </c>
      <c r="H23" s="34"/>
      <c r="I23" s="34"/>
      <c r="J23" s="34">
        <v>80</v>
      </c>
      <c r="K23" s="34"/>
      <c r="L23" s="34"/>
      <c r="M23" s="34"/>
      <c r="N23" s="31"/>
      <c r="Q23" s="8"/>
    </row>
    <row r="24" spans="1:17" ht="24.75" customHeight="1" hidden="1">
      <c r="A24" s="9">
        <v>5</v>
      </c>
      <c r="B24" s="10" t="s">
        <v>12</v>
      </c>
      <c r="C24" s="37">
        <f t="shared" si="11"/>
        <v>113.83000000000001</v>
      </c>
      <c r="D24" s="34">
        <v>1.1</v>
      </c>
      <c r="E24" s="34">
        <v>37.23</v>
      </c>
      <c r="F24" s="34">
        <v>64.29</v>
      </c>
      <c r="G24" s="34">
        <v>8.81</v>
      </c>
      <c r="H24" s="34">
        <v>2.4</v>
      </c>
      <c r="I24" s="34">
        <v>51</v>
      </c>
      <c r="J24" s="34">
        <v>122</v>
      </c>
      <c r="K24" s="34"/>
      <c r="L24" s="34"/>
      <c r="M24" s="34"/>
      <c r="N24" s="31"/>
      <c r="O24" s="31" t="s">
        <v>23</v>
      </c>
      <c r="Q24" s="8"/>
    </row>
    <row r="25" spans="1:17" ht="24.75" customHeight="1" hidden="1">
      <c r="A25" s="9">
        <v>6</v>
      </c>
      <c r="B25" s="10" t="s">
        <v>13</v>
      </c>
      <c r="C25" s="37">
        <f t="shared" si="11"/>
        <v>94</v>
      </c>
      <c r="D25" s="34"/>
      <c r="E25" s="34">
        <v>10.2</v>
      </c>
      <c r="F25" s="34">
        <v>34.8</v>
      </c>
      <c r="G25" s="34">
        <v>43</v>
      </c>
      <c r="H25" s="34">
        <v>6</v>
      </c>
      <c r="I25" s="34">
        <v>1</v>
      </c>
      <c r="J25" s="34">
        <v>85</v>
      </c>
      <c r="K25" s="34"/>
      <c r="L25" s="34"/>
      <c r="M25" s="34"/>
      <c r="N25" s="31"/>
      <c r="O25" s="31" t="s">
        <v>22</v>
      </c>
      <c r="Q25" s="8"/>
    </row>
    <row r="26" spans="1:17" ht="24.75" customHeight="1" hidden="1">
      <c r="A26" s="9">
        <v>7</v>
      </c>
      <c r="B26" s="10" t="s">
        <v>14</v>
      </c>
      <c r="C26" s="37">
        <f t="shared" si="11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1"/>
      <c r="O26" s="31"/>
      <c r="Q26" s="8"/>
    </row>
    <row r="27" spans="1:17" ht="24.75" customHeight="1" hidden="1">
      <c r="A27" s="9">
        <v>8</v>
      </c>
      <c r="B27" s="10" t="s">
        <v>15</v>
      </c>
      <c r="C27" s="37">
        <f t="shared" si="11"/>
        <v>127.32</v>
      </c>
      <c r="D27" s="34"/>
      <c r="E27" s="34">
        <v>19.3</v>
      </c>
      <c r="F27" s="34">
        <v>82.46</v>
      </c>
      <c r="G27" s="34">
        <v>25.56</v>
      </c>
      <c r="H27" s="34"/>
      <c r="I27" s="34"/>
      <c r="J27" s="34">
        <v>55</v>
      </c>
      <c r="K27" s="34"/>
      <c r="L27" s="34"/>
      <c r="M27" s="34"/>
      <c r="N27" s="31"/>
      <c r="O27" s="31" t="s">
        <v>25</v>
      </c>
      <c r="Q27" s="8"/>
    </row>
    <row r="28" spans="1:17" ht="24.75" customHeight="1" hidden="1">
      <c r="A28" s="9">
        <v>9</v>
      </c>
      <c r="B28" s="10" t="s">
        <v>16</v>
      </c>
      <c r="C28" s="37">
        <f t="shared" si="11"/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1"/>
      <c r="O28" s="31"/>
      <c r="Q28" s="8"/>
    </row>
    <row r="29" spans="1:17" ht="24.75" customHeight="1" hidden="1">
      <c r="A29" s="9">
        <v>10</v>
      </c>
      <c r="B29" s="10" t="s">
        <v>17</v>
      </c>
      <c r="C29" s="37">
        <f t="shared" si="11"/>
        <v>108.66</v>
      </c>
      <c r="D29" s="34">
        <v>3.4</v>
      </c>
      <c r="E29" s="34">
        <v>39.91</v>
      </c>
      <c r="F29" s="34">
        <v>61.94</v>
      </c>
      <c r="G29" s="34">
        <v>3.41</v>
      </c>
      <c r="H29" s="34"/>
      <c r="I29" s="34"/>
      <c r="J29" s="34">
        <v>60</v>
      </c>
      <c r="K29" s="34"/>
      <c r="L29" s="34"/>
      <c r="M29" s="34"/>
      <c r="N29" s="31"/>
      <c r="O29" s="31" t="s">
        <v>24</v>
      </c>
      <c r="Q29" s="8"/>
    </row>
    <row r="30" spans="1:17" ht="24.75" customHeight="1" hidden="1">
      <c r="A30" s="9">
        <v>11</v>
      </c>
      <c r="B30" s="10" t="s">
        <v>18</v>
      </c>
      <c r="C30" s="37">
        <f t="shared" si="11"/>
        <v>1.5</v>
      </c>
      <c r="D30" s="34"/>
      <c r="E30" s="34"/>
      <c r="F30" s="34">
        <v>0.3</v>
      </c>
      <c r="G30" s="34"/>
      <c r="H30" s="34">
        <v>1.2</v>
      </c>
      <c r="I30" s="34"/>
      <c r="J30" s="34"/>
      <c r="K30" s="34"/>
      <c r="L30" s="34"/>
      <c r="M30" s="34"/>
      <c r="N30" s="31"/>
      <c r="Q30" s="8"/>
    </row>
    <row r="31" spans="1:17" ht="24.75" customHeight="1" hidden="1">
      <c r="A31" s="11">
        <v>12</v>
      </c>
      <c r="B31" s="12" t="s">
        <v>19</v>
      </c>
      <c r="C31" s="38">
        <f t="shared" si="11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2"/>
      <c r="Q31" s="8"/>
    </row>
    <row r="32" spans="1:17" ht="24.75" customHeight="1" hidden="1">
      <c r="A32" s="147" t="s">
        <v>20</v>
      </c>
      <c r="B32" s="148"/>
      <c r="C32" s="13">
        <f aca="true" t="shared" si="12" ref="C32:K32">+SUM(C20:C31)</f>
        <v>605.11</v>
      </c>
      <c r="D32" s="13"/>
      <c r="E32" s="14">
        <f t="shared" si="12"/>
        <v>150.60999999999999</v>
      </c>
      <c r="F32" s="14">
        <f t="shared" si="12"/>
        <v>301.83</v>
      </c>
      <c r="G32" s="14">
        <f t="shared" si="12"/>
        <v>134.87</v>
      </c>
      <c r="H32" s="14">
        <f>+SUM(H20:H31)</f>
        <v>10.799999999999999</v>
      </c>
      <c r="I32" s="16"/>
      <c r="J32" s="16"/>
      <c r="K32" s="15">
        <f t="shared" si="12"/>
        <v>0</v>
      </c>
      <c r="L32" s="15"/>
      <c r="M32" s="15"/>
      <c r="N32" s="15"/>
      <c r="O32" s="17"/>
      <c r="P32" s="17"/>
      <c r="Q32" s="18"/>
    </row>
    <row r="33" spans="2:14" ht="1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2"/>
      <c r="M33" s="22"/>
      <c r="N33" s="8"/>
    </row>
    <row r="34" spans="2:14" ht="15">
      <c r="B34" s="21"/>
      <c r="C34" s="22"/>
      <c r="D34" s="22"/>
      <c r="E34" s="22"/>
      <c r="F34" s="144" t="s">
        <v>43</v>
      </c>
      <c r="G34" s="144"/>
      <c r="H34" s="144"/>
      <c r="I34" s="144"/>
      <c r="J34" s="144"/>
      <c r="K34" s="144"/>
      <c r="L34" s="144"/>
      <c r="M34" s="144"/>
      <c r="N34" s="144"/>
    </row>
    <row r="35" spans="2:14" ht="15">
      <c r="B35" s="23"/>
      <c r="F35" s="144" t="s">
        <v>44</v>
      </c>
      <c r="G35" s="144"/>
      <c r="H35" s="144"/>
      <c r="I35" s="144"/>
      <c r="J35" s="144"/>
      <c r="K35" s="144"/>
      <c r="L35" s="144"/>
      <c r="M35" s="144"/>
      <c r="N35" s="144"/>
    </row>
    <row r="36" spans="2:8" ht="15">
      <c r="B36" s="25"/>
      <c r="C36" s="26"/>
      <c r="D36" s="26"/>
      <c r="F36" s="24"/>
      <c r="G36" s="24"/>
      <c r="H36" s="24"/>
    </row>
    <row r="37" spans="6:13" ht="15">
      <c r="F37" s="24"/>
      <c r="G37" s="24"/>
      <c r="H37" s="24"/>
      <c r="K37" s="27"/>
      <c r="L37" s="27"/>
      <c r="M37" s="27"/>
    </row>
    <row r="38" spans="6:13" ht="15">
      <c r="F38" s="24"/>
      <c r="G38" s="24"/>
      <c r="H38" s="24"/>
      <c r="K38" s="27"/>
      <c r="L38" s="27"/>
      <c r="M38" s="27"/>
    </row>
    <row r="39" spans="6:13" ht="4.5" customHeight="1" hidden="1">
      <c r="F39" s="24"/>
      <c r="G39" s="24"/>
      <c r="H39" s="24"/>
      <c r="K39" s="27"/>
      <c r="L39" s="27"/>
      <c r="M39" s="27"/>
    </row>
    <row r="40" spans="6:8" ht="15">
      <c r="F40" s="24"/>
      <c r="G40" s="24"/>
      <c r="H40" s="24"/>
    </row>
    <row r="41" spans="6:14" ht="15">
      <c r="F41" s="143" t="s">
        <v>45</v>
      </c>
      <c r="G41" s="143"/>
      <c r="H41" s="143"/>
      <c r="I41" s="143"/>
      <c r="J41" s="143"/>
      <c r="K41" s="143"/>
      <c r="L41" s="143"/>
      <c r="M41" s="143"/>
      <c r="N41" s="143"/>
    </row>
    <row r="45" spans="3:7" ht="15">
      <c r="C45" s="28"/>
      <c r="D45" s="28"/>
      <c r="E45" s="28"/>
      <c r="F45" s="28"/>
      <c r="G45" s="28"/>
    </row>
    <row r="46" ht="15" hidden="1"/>
    <row r="47" spans="2:7" ht="15" hidden="1">
      <c r="B47" s="29"/>
      <c r="C47" s="28"/>
      <c r="D47" s="28"/>
      <c r="E47" s="28"/>
      <c r="F47" s="28"/>
      <c r="G47" s="28"/>
    </row>
    <row r="48" spans="3:4" ht="15" hidden="1">
      <c r="C48" s="28"/>
      <c r="D48" s="28"/>
    </row>
    <row r="49" spans="3:10" ht="15" hidden="1">
      <c r="C49" s="28"/>
      <c r="D49" s="28"/>
      <c r="H49" s="8"/>
      <c r="I49" s="8"/>
      <c r="J49" s="8"/>
    </row>
    <row r="50" spans="3:7" ht="15" hidden="1">
      <c r="C50" s="28"/>
      <c r="D50" s="28"/>
      <c r="E50" s="8"/>
      <c r="F50" s="8"/>
      <c r="G50" s="8"/>
    </row>
    <row r="51" spans="3:7" ht="15" hidden="1">
      <c r="C51" s="28"/>
      <c r="D51" s="28"/>
      <c r="E51" s="8"/>
      <c r="F51" s="8"/>
      <c r="G51" s="8"/>
    </row>
    <row r="52" ht="15" hidden="1"/>
  </sheetData>
  <sheetProtection/>
  <mergeCells count="7">
    <mergeCell ref="F34:N34"/>
    <mergeCell ref="F35:N35"/>
    <mergeCell ref="F41:N41"/>
    <mergeCell ref="A2:N2"/>
    <mergeCell ref="A1:N1"/>
    <mergeCell ref="A3:K3"/>
    <mergeCell ref="A32:B32"/>
  </mergeCells>
  <printOptions horizontalCentered="1"/>
  <pageMargins left="0.1968503937007874" right="0.1968503937007874" top="0.4724409448818898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THEANH</dc:creator>
  <cp:keywords/>
  <dc:description/>
  <cp:lastModifiedBy>Admin</cp:lastModifiedBy>
  <cp:lastPrinted>2014-04-17T09:29:12Z</cp:lastPrinted>
  <dcterms:created xsi:type="dcterms:W3CDTF">2014-01-20T00:33:11Z</dcterms:created>
  <dcterms:modified xsi:type="dcterms:W3CDTF">2014-04-17T09:29:32Z</dcterms:modified>
  <cp:category/>
  <cp:version/>
  <cp:contentType/>
  <cp:contentStatus/>
</cp:coreProperties>
</file>