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40" windowWidth="15360" windowHeight="6510" tabRatio="933" activeTab="2"/>
  </bookViews>
  <sheets>
    <sheet name="b1 MH" sheetId="108" r:id="rId1"/>
    <sheet name="b2 tht" sheetId="109" r:id="rId2"/>
    <sheet name="B3 htx" sheetId="110" r:id="rId3"/>
    <sheet name="b4 dn" sheetId="111" r:id="rId4"/>
    <sheet name="b5 gtnt" sheetId="107" r:id="rId5"/>
    <sheet name="b6. kmnd" sheetId="105" r:id="rId6"/>
    <sheet name="P7. Giai ngan NSTW" sheetId="106" r:id="rId7"/>
    <sheet name="Sheet3" sheetId="90" state="hidden" r:id="rId8"/>
    <sheet name="Sheet1" sheetId="88" state="hidden" r:id="rId9"/>
    <sheet name="Sheet2" sheetId="89" state="hidden" r:id="rId10"/>
    <sheet name="B10. Giai ngan" sheetId="55" state="hidden" r:id="rId11"/>
    <sheet name="VUON MAU" sheetId="99" state="hidden" r:id="rId12"/>
    <sheet name="Sheet4" sheetId="100" state="hidden" r:id="rId13"/>
    <sheet name="Sheet5" sheetId="101" state="hidden" r:id="rId14"/>
    <sheet name="Sheet6" sheetId="103" state="hidden" r:id="rId15"/>
    <sheet name="vuon" sheetId="104" state="hidden" r:id="rId16"/>
  </sheets>
  <externalReferences>
    <externalReference r:id="rId17"/>
  </externalReference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ct5" localSheetId="0">#REF!</definedName>
    <definedName name="\ct5" localSheetId="1">#REF!</definedName>
    <definedName name="\ct5" localSheetId="2">#REF!</definedName>
    <definedName name="\ct5" localSheetId="3">#REF!</definedName>
    <definedName name="\ct5">#REF!</definedName>
    <definedName name="\cvang" localSheetId="0">#REF!</definedName>
    <definedName name="\cvang" localSheetId="1">#REF!</definedName>
    <definedName name="\cvang" localSheetId="2">#REF!</definedName>
    <definedName name="\cvang" localSheetId="3">#REF!</definedName>
    <definedName name="\cvang">#REF!</definedName>
    <definedName name="\da05">#REF!</definedName>
    <definedName name="\da1">#REF!</definedName>
    <definedName name="\da24">#REF!</definedName>
    <definedName name="\dahoc">#REF!</definedName>
    <definedName name="\govk">#REF!</definedName>
    <definedName name="\nhua">#REF!</definedName>
    <definedName name="\son">#REF!</definedName>
    <definedName name="\T">#REF!</definedName>
    <definedName name="\thepb">#REF!</definedName>
    <definedName name="______CON1">#REF!</definedName>
    <definedName name="______CON2">#REF!</definedName>
    <definedName name="______NET2">#REF!</definedName>
    <definedName name="_____a129" localSheetId="0" hidden="1">{"Offgrid",#N/A,FALSE,"OFFGRID";"Region",#N/A,FALSE,"REGION";"Offgrid -2",#N/A,FALSE,"OFFGRID";"WTP",#N/A,FALSE,"WTP";"WTP -2",#N/A,FALSE,"WTP";"Project",#N/A,FALSE,"PROJECT";"Summary -2",#N/A,FALSE,"SUMMARY"}</definedName>
    <definedName name="_____a129" localSheetId="1" hidden="1">{"Offgrid",#N/A,FALSE,"OFFGRID";"Region",#N/A,FALSE,"REGION";"Offgrid -2",#N/A,FALSE,"OFFGRID";"WTP",#N/A,FALSE,"WTP";"WTP -2",#N/A,FALSE,"WTP";"Project",#N/A,FALSE,"PROJECT";"Summary -2",#N/A,FALSE,"SUMMARY"}</definedName>
    <definedName name="_____a129" localSheetId="2" hidden="1">{"Offgrid",#N/A,FALSE,"OFFGRID";"Region",#N/A,FALSE,"REGION";"Offgrid -2",#N/A,FALSE,"OFFGRID";"WTP",#N/A,FALSE,"WTP";"WTP -2",#N/A,FALSE,"WTP";"Project",#N/A,FALSE,"PROJECT";"Summary -2",#N/A,FALSE,"SUMMARY"}</definedName>
    <definedName name="_____a129" localSheetId="3" hidden="1">{"Offgrid",#N/A,FALSE,"OFFGRID";"Region",#N/A,FALSE,"REGION";"Offgrid -2",#N/A,FALSE,"OFFGRID";"WTP",#N/A,FALSE,"WTP";"WTP -2",#N/A,FALSE,"WTP";"Project",#N/A,FALSE,"PROJECT";"Summary -2",#N/A,FALSE,"SUMMARY"}</definedName>
    <definedName name="_____a129" hidden="1">{"Offgrid",#N/A,FALSE,"OFFGRID";"Region",#N/A,FALSE,"REGION";"Offgrid -2",#N/A,FALSE,"OFFGRID";"WTP",#N/A,FALSE,"WTP";"WTP -2",#N/A,FALSE,"WTP";"Project",#N/A,FALSE,"PROJECT";"Summary -2",#N/A,FALSE,"SUMMARY"}</definedName>
    <definedName name="_____a130" localSheetId="0" hidden="1">{"Offgrid",#N/A,FALSE,"OFFGRID";"Region",#N/A,FALSE,"REGION";"Offgrid -2",#N/A,FALSE,"OFFGRID";"WTP",#N/A,FALSE,"WTP";"WTP -2",#N/A,FALSE,"WTP";"Project",#N/A,FALSE,"PROJECT";"Summary -2",#N/A,FALSE,"SUMMARY"}</definedName>
    <definedName name="_____a130" localSheetId="1" hidden="1">{"Offgrid",#N/A,FALSE,"OFFGRID";"Region",#N/A,FALSE,"REGION";"Offgrid -2",#N/A,FALSE,"OFFGRID";"WTP",#N/A,FALSE,"WTP";"WTP -2",#N/A,FALSE,"WTP";"Project",#N/A,FALSE,"PROJECT";"Summary -2",#N/A,FALSE,"SUMMARY"}</definedName>
    <definedName name="_____a130" localSheetId="2" hidden="1">{"Offgrid",#N/A,FALSE,"OFFGRID";"Region",#N/A,FALSE,"REGION";"Offgrid -2",#N/A,FALSE,"OFFGRID";"WTP",#N/A,FALSE,"WTP";"WTP -2",#N/A,FALSE,"WTP";"Project",#N/A,FALSE,"PROJECT";"Summary -2",#N/A,FALSE,"SUMMARY"}</definedName>
    <definedName name="_____a130" localSheetId="3"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oi1">#REF!</definedName>
    <definedName name="_____boi2">#REF!</definedName>
    <definedName name="_____BTM150">#REF!</definedName>
    <definedName name="_____BTM200">#REF!</definedName>
    <definedName name="_____BTM50">#REF!</definedName>
    <definedName name="_____cao1">#REF!</definedName>
    <definedName name="_____cao2">#REF!</definedName>
    <definedName name="_____cao3">#REF!</definedName>
    <definedName name="_____cao4">#REF!</definedName>
    <definedName name="_____cao5">#REF!</definedName>
    <definedName name="_____cao6">#REF!</definedName>
    <definedName name="_____chk1">#REF!</definedName>
    <definedName name="_____CON1">#REF!</definedName>
    <definedName name="_____CON2">#REF!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Goi8" localSheetId="0" hidden="1">{"'Sheet1'!$L$16"}</definedName>
    <definedName name="_____Goi8" localSheetId="1" hidden="1">{"'Sheet1'!$L$16"}</definedName>
    <definedName name="_____Goi8" localSheetId="2" hidden="1">{"'Sheet1'!$L$16"}</definedName>
    <definedName name="_____Goi8" localSheetId="3" hidden="1">{"'Sheet1'!$L$16"}</definedName>
    <definedName name="_____Goi8" hidden="1">{"'Sheet1'!$L$16"}</definedName>
    <definedName name="_____hom2">#REF!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PA3" localSheetId="0" hidden="1">{"'Sheet1'!$L$16"}</definedName>
    <definedName name="_____PA3" localSheetId="1" hidden="1">{"'Sheet1'!$L$16"}</definedName>
    <definedName name="_____PA3" localSheetId="2" hidden="1">{"'Sheet1'!$L$16"}</definedName>
    <definedName name="_____PA3" localSheetId="3" hidden="1">{"'Sheet1'!$L$16"}</definedName>
    <definedName name="_____PA3"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sc1">#REF!</definedName>
    <definedName name="_____SC2">#REF!</definedName>
    <definedName name="_____sc3">#REF!</definedName>
    <definedName name="_____slg1">#REF!</definedName>
    <definedName name="_____slg2">#REF!</definedName>
    <definedName name="_____slg3">#REF!</definedName>
    <definedName name="_____slg4">#REF!</definedName>
    <definedName name="_____slg5">#REF!</definedName>
    <definedName name="_____slg6">#REF!</definedName>
    <definedName name="_____SN3">#REF!</definedName>
    <definedName name="_____sua20">#REF!</definedName>
    <definedName name="_____sua30">#REF!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VL100">#REF!</definedName>
    <definedName name="_____VL200">#REF!</definedName>
    <definedName name="_____VL250">#REF!</definedName>
    <definedName name="____a129" localSheetId="0" hidden="1">{"Offgrid",#N/A,FALSE,"OFFGRID";"Region",#N/A,FALSE,"REGION";"Offgrid -2",#N/A,FALSE,"OFFGRID";"WTP",#N/A,FALSE,"WTP";"WTP -2",#N/A,FALSE,"WTP";"Project",#N/A,FALSE,"PROJECT";"Summary -2",#N/A,FALSE,"SUMMARY"}</definedName>
    <definedName name="____a129" localSheetId="1" hidden="1">{"Offgrid",#N/A,FALSE,"OFFGRID";"Region",#N/A,FALSE,"REGION";"Offgrid -2",#N/A,FALSE,"OFFGRID";"WTP",#N/A,FALSE,"WTP";"WTP -2",#N/A,FALSE,"WTP";"Project",#N/A,FALSE,"PROJECT";"Summary -2",#N/A,FALSE,"SUMMARY"}</definedName>
    <definedName name="____a129" localSheetId="2" hidden="1">{"Offgrid",#N/A,FALSE,"OFFGRID";"Region",#N/A,FALSE,"REGION";"Offgrid -2",#N/A,FALSE,"OFFGRID";"WTP",#N/A,FALSE,"WTP";"WTP -2",#N/A,FALSE,"WTP";"Project",#N/A,FALSE,"PROJECT";"Summary -2",#N/A,FALSE,"SUMMARY"}</definedName>
    <definedName name="____a129" localSheetId="3"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localSheetId="1" hidden="1">{"Offgrid",#N/A,FALSE,"OFFGRID";"Region",#N/A,FALSE,"REGION";"Offgrid -2",#N/A,FALSE,"OFFGRID";"WTP",#N/A,FALSE,"WTP";"WTP -2",#N/A,FALSE,"WTP";"Project",#N/A,FALSE,"PROJECT";"Summary -2",#N/A,FALSE,"SUMMARY"}</definedName>
    <definedName name="____a130" localSheetId="2"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oi1">#REF!</definedName>
    <definedName name="____boi2">#REF!</definedName>
    <definedName name="____BTM150">#REF!</definedName>
    <definedName name="____BTM200">#REF!</definedName>
    <definedName name="____BTM50">#REF!</definedName>
    <definedName name="____cao1">#REF!</definedName>
    <definedName name="____cao2">#REF!</definedName>
    <definedName name="____cao3">#REF!</definedName>
    <definedName name="____cao4">#REF!</definedName>
    <definedName name="____cao5">#REF!</definedName>
    <definedName name="____cao6">#REF!</definedName>
    <definedName name="____chk1">#REF!</definedName>
    <definedName name="____CON1">#REF!</definedName>
    <definedName name="____CON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Goi8" localSheetId="0" hidden="1">{"'Sheet1'!$L$16"}</definedName>
    <definedName name="____Goi8" localSheetId="1" hidden="1">{"'Sheet1'!$L$16"}</definedName>
    <definedName name="____Goi8" localSheetId="2" hidden="1">{"'Sheet1'!$L$16"}</definedName>
    <definedName name="____Goi8" localSheetId="3" hidden="1">{"'Sheet1'!$L$16"}</definedName>
    <definedName name="____Goi8" hidden="1">{"'Sheet1'!$L$16"}</definedName>
    <definedName name="____hom2">#REF!</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PA3" localSheetId="0" hidden="1">{"'Sheet1'!$L$16"}</definedName>
    <definedName name="____PA3" localSheetId="1" hidden="1">{"'Sheet1'!$L$16"}</definedName>
    <definedName name="____PA3" localSheetId="2" hidden="1">{"'Sheet1'!$L$16"}</definedName>
    <definedName name="____PA3" localSheetId="3" hidden="1">{"'Sheet1'!$L$16"}</definedName>
    <definedName name="____PA3"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sc1">#REF!</definedName>
    <definedName name="____SC2">#REF!</definedName>
    <definedName name="____sc3">#REF!</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z593">#REF!</definedName>
    <definedName name="____VL100">#REF!</definedName>
    <definedName name="____VL200">#REF!</definedName>
    <definedName name="____VL250">#REF!</definedName>
    <definedName name="___a129" localSheetId="0" hidden="1">{"Offgrid",#N/A,FALSE,"OFFGRID";"Region",#N/A,FALSE,"REGION";"Offgrid -2",#N/A,FALSE,"OFFGRID";"WTP",#N/A,FALSE,"WTP";"WTP -2",#N/A,FALSE,"WTP";"Project",#N/A,FALSE,"PROJECT";"Summary -2",#N/A,FALSE,"SUMMARY"}</definedName>
    <definedName name="___a129" localSheetId="1" hidden="1">{"Offgrid",#N/A,FALSE,"OFFGRID";"Region",#N/A,FALSE,"REGION";"Offgrid -2",#N/A,FALSE,"OFFGRID";"WTP",#N/A,FALSE,"WTP";"WTP -2",#N/A,FALSE,"WTP";"Project",#N/A,FALSE,"PROJECT";"Summary -2",#N/A,FALSE,"SUMMARY"}</definedName>
    <definedName name="___a129" localSheetId="2" hidden="1">{"Offgrid",#N/A,FALSE,"OFFGRID";"Region",#N/A,FALSE,"REGION";"Offgrid -2",#N/A,FALSE,"OFFGRID";"WTP",#N/A,FALSE,"WTP";"WTP -2",#N/A,FALSE,"WTP";"Project",#N/A,FALSE,"PROJECT";"Summary -2",#N/A,FALSE,"SUMMARY"}</definedName>
    <definedName name="___a129" localSheetId="3"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0" hidden="1">{"Offgrid",#N/A,FALSE,"OFFGRID";"Region",#N/A,FALSE,"REGION";"Offgrid -2",#N/A,FALSE,"OFFGRID";"WTP",#N/A,FALSE,"WTP";"WTP -2",#N/A,FALSE,"WTP";"Project",#N/A,FALSE,"PROJECT";"Summary -2",#N/A,FALSE,"SUMMARY"}</definedName>
    <definedName name="___a130" localSheetId="1" hidden="1">{"Offgrid",#N/A,FALSE,"OFFGRID";"Region",#N/A,FALSE,"REGION";"Offgrid -2",#N/A,FALSE,"OFFGRID";"WTP",#N/A,FALSE,"WTP";"WTP -2",#N/A,FALSE,"WTP";"Project",#N/A,FALSE,"PROJECT";"Summary -2",#N/A,FALSE,"SUMMARY"}</definedName>
    <definedName name="___a130" localSheetId="2" hidden="1">{"Offgrid",#N/A,FALSE,"OFFGRID";"Region",#N/A,FALSE,"REGION";"Offgrid -2",#N/A,FALSE,"OFFGRID";"WTP",#N/A,FALSE,"WTP";"WTP -2",#N/A,FALSE,"WTP";"Project",#N/A,FALSE,"PROJECT";"Summary -2",#N/A,FALSE,"SUMMARY"}</definedName>
    <definedName name="___a130" localSheetId="3"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ac3">#N/A</definedName>
    <definedName name="___boi1">#REF!</definedName>
    <definedName name="___boi2">#REF!</definedName>
    <definedName name="___BTM150">#REF!</definedName>
    <definedName name="___BTM200">#REF!</definedName>
    <definedName name="___BTM50">#REF!</definedName>
    <definedName name="___cao1">#REF!</definedName>
    <definedName name="___cao2">#REF!</definedName>
    <definedName name="___cao3">#REF!</definedName>
    <definedName name="___cao4">#REF!</definedName>
    <definedName name="___cao5">#REF!</definedName>
    <definedName name="___cao6">#REF!</definedName>
    <definedName name="___chk1">#REF!</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Goi8" localSheetId="0" hidden="1">{"'Sheet1'!$L$16"}</definedName>
    <definedName name="___Goi8" localSheetId="1" hidden="1">{"'Sheet1'!$L$16"}</definedName>
    <definedName name="___Goi8" localSheetId="2" hidden="1">{"'Sheet1'!$L$16"}</definedName>
    <definedName name="___Goi8" localSheetId="3" hidden="1">{"'Sheet1'!$L$16"}</definedName>
    <definedName name="___Goi8" hidden="1">{"'Sheet1'!$L$16"}</definedName>
    <definedName name="___h1" localSheetId="0" hidden="1">{"'Sheet1'!$L$16"}</definedName>
    <definedName name="___h1" localSheetId="1" hidden="1">{"'Sheet1'!$L$16"}</definedName>
    <definedName name="___h1" localSheetId="2" hidden="1">{"'Sheet1'!$L$16"}</definedName>
    <definedName name="___h1" localSheetId="3" hidden="1">{"'Sheet1'!$L$16"}</definedName>
    <definedName name="___h1" hidden="1">{"'Sheet1'!$L$16"}</definedName>
    <definedName name="___hom2">#REF!</definedName>
    <definedName name="___kl1">#REF!</definedName>
    <definedName name="___KL2">#REF!</definedName>
    <definedName name="___Lan1" localSheetId="0" hidden="1">{"'Sheet1'!$L$16"}</definedName>
    <definedName name="___Lan1" localSheetId="1" hidden="1">{"'Sheet1'!$L$16"}</definedName>
    <definedName name="___Lan1" localSheetId="2" hidden="1">{"'Sheet1'!$L$16"}</definedName>
    <definedName name="___Lan1" localSheetId="3" hidden="1">{"'Sheet1'!$L$16"}</definedName>
    <definedName name="___Lan1" hidden="1">{"'Sheet1'!$L$16"}</definedName>
    <definedName name="___LAN3" localSheetId="0" hidden="1">{"'Sheet1'!$L$16"}</definedName>
    <definedName name="___LAN3" localSheetId="1" hidden="1">{"'Sheet1'!$L$16"}</definedName>
    <definedName name="___LAN3" localSheetId="2" hidden="1">{"'Sheet1'!$L$16"}</definedName>
    <definedName name="___LAN3" localSheetId="3" hidden="1">{"'Sheet1'!$L$16"}</definedName>
    <definedName name="___LAN3" hidden="1">{"'Sheet1'!$L$16"}</definedName>
    <definedName name="___MAC12">#REF!</definedName>
    <definedName name="___MAC46">#REF!</definedName>
    <definedName name="___NC1">#REF!</definedName>
    <definedName name="___NC2">#REF!</definedName>
    <definedName name="___NC3">#REF!</definedName>
    <definedName name="___NCL100">#REF!</definedName>
    <definedName name="___NCL200">#REF!</definedName>
    <definedName name="___NCL250">#REF!</definedName>
    <definedName name="___NET2">#REF!</definedName>
    <definedName name="___nin190">#REF!</definedName>
    <definedName name="___PA3" localSheetId="0" hidden="1">{"'Sheet1'!$L$16"}</definedName>
    <definedName name="___PA3" localSheetId="1" hidden="1">{"'Sheet1'!$L$16"}</definedName>
    <definedName name="___PA3" localSheetId="2" hidden="1">{"'Sheet1'!$L$16"}</definedName>
    <definedName name="___PA3" localSheetId="3"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0">#REF!</definedName>
    <definedName name="___sat12">#REF!</definedName>
    <definedName name="___sat14">#REF!</definedName>
    <definedName name="___sat16">#REF!</definedName>
    <definedName name="___sat20">#REF!</definedName>
    <definedName name="___sat8">#REF!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ua20">#REF!</definedName>
    <definedName name="___sua30">#REF!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t3" localSheetId="0" hidden="1">{"'Sheet1'!$L$16"}</definedName>
    <definedName name="___tt3" localSheetId="1" hidden="1">{"'Sheet1'!$L$16"}</definedName>
    <definedName name="___tt3" localSheetId="2" hidden="1">{"'Sheet1'!$L$16"}</definedName>
    <definedName name="___tt3" localSheetId="3" hidden="1">{"'Sheet1'!$L$16"}</definedName>
    <definedName name="___tt3" hidden="1">{"'Sheet1'!$L$16"}</definedName>
    <definedName name="___tz593">#REF!</definedName>
    <definedName name="___VL100">#REF!</definedName>
    <definedName name="___VL200">#REF!</definedName>
    <definedName name="___VL250">#REF!</definedName>
    <definedName name="___VLP2" localSheetId="0" hidden="1">{"'Sheet1'!$L$16"}</definedName>
    <definedName name="___VLP2" localSheetId="1" hidden="1">{"'Sheet1'!$L$16"}</definedName>
    <definedName name="___VLP2" localSheetId="2" hidden="1">{"'Sheet1'!$L$16"}</definedName>
    <definedName name="___VLP2" localSheetId="3" hidden="1">{"'Sheet1'!$L$16"}</definedName>
    <definedName name="___VLP2" hidden="1">{"'Sheet1'!$L$16"}</definedName>
    <definedName name="__a1" localSheetId="0" hidden="1">{"'Sheet1'!$L$16"}</definedName>
    <definedName name="__a1" localSheetId="1" hidden="1">{"'Sheet1'!$L$16"}</definedName>
    <definedName name="__a1" localSheetId="2" hidden="1">{"'Sheet1'!$L$16"}</definedName>
    <definedName name="__a1" localSheetId="3"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localSheetId="1"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localSheetId="3"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ac3">#N/A</definedName>
    <definedName name="__bac4">#N/A</definedName>
    <definedName name="__bac5">#N/A</definedName>
    <definedName name="__bat1">#REF!</definedName>
    <definedName name="__ben10">#N/A</definedName>
    <definedName name="__ben12">#N/A</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#N/A</definedName>
    <definedName name="__CAU22">#REF!</definedName>
    <definedName name="__cau5">#REF!</definedName>
    <definedName name="__cau60">#N/A</definedName>
    <definedName name="__cau63">#N/A</definedName>
    <definedName name="__cau7">#N/A</definedName>
    <definedName name="__CAU8">#REF!</definedName>
    <definedName name="__CAU9">#REF!</definedName>
    <definedName name="__chk1">#REF!</definedName>
    <definedName name="__ckn12">#N/A</definedName>
    <definedName name="__CNA50">#REF!</definedName>
    <definedName name="__coc35">#REF!</definedName>
    <definedName name="__CON1">#REF!</definedName>
    <definedName name="__CON2">#REF!</definedName>
    <definedName name="__COT1">#REF!</definedName>
    <definedName name="__COT2">#REF!</definedName>
    <definedName name="__cpd1">#REF!</definedName>
    <definedName name="__cpd2">#REF!</definedName>
    <definedName name="__Cty501" localSheetId="0" hidden="1">{"'Sheet1'!$L$16"}</definedName>
    <definedName name="__Cty501" localSheetId="1" hidden="1">{"'Sheet1'!$L$16"}</definedName>
    <definedName name="__Cty501" localSheetId="2" hidden="1">{"'Sheet1'!$L$16"}</definedName>
    <definedName name="__Cty501" localSheetId="3" hidden="1">{"'Sheet1'!$L$16"}</definedName>
    <definedName name="__Cty501" hidden="1">{"'Sheet1'!$L$16"}</definedName>
    <definedName name="__d1500" localSheetId="0" hidden="1">{"'Sheet1'!$L$16"}</definedName>
    <definedName name="__d1500" localSheetId="1" hidden="1">{"'Sheet1'!$L$16"}</definedName>
    <definedName name="__d1500" localSheetId="2" hidden="1">{"'Sheet1'!$L$16"}</definedName>
    <definedName name="__d1500" localSheetId="3" hidden="1">{"'Sheet1'!$L$16"}</definedName>
    <definedName name="__d1500" hidden="1">{"'Sheet1'!$L$16"}</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m33">#REF!</definedName>
    <definedName name="__dan1">#REF!</definedName>
    <definedName name="__dan2">#REF!</definedName>
    <definedName name="__DDC3">#REF!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GC10">#REF!</definedName>
    <definedName name="__DGC22">#REF!</definedName>
    <definedName name="__DGC7">#REF!</definedName>
    <definedName name="__DGC8">#REF!</definedName>
    <definedName name="__DGC9">#REF!</definedName>
    <definedName name="__E99999">#REF!</definedName>
    <definedName name="__FIL2">#REF!</definedName>
    <definedName name="__GFE28">#REF!</definedName>
    <definedName name="__GIA1">#REF!</definedName>
    <definedName name="__gis150">#REF!</definedName>
    <definedName name="__Goi8" localSheetId="0" hidden="1">{"'Sheet1'!$L$16"}</definedName>
    <definedName name="__Goi8" localSheetId="1" hidden="1">{"'Sheet1'!$L$16"}</definedName>
    <definedName name="__Goi8" localSheetId="2" hidden="1">{"'Sheet1'!$L$16"}</definedName>
    <definedName name="__Goi8" localSheetId="3" hidden="1">{"'Sheet1'!$L$16"}</definedName>
    <definedName name="__Goi8" hidden="1">{"'Sheet1'!$L$16"}</definedName>
    <definedName name="__gon4">#REF!</definedName>
    <definedName name="__h1" localSheetId="0" hidden="1">{"'Sheet1'!$L$16"}</definedName>
    <definedName name="__h1" localSheetId="1" hidden="1">{"'Sheet1'!$L$16"}</definedName>
    <definedName name="__h1" localSheetId="2" hidden="1">{"'Sheet1'!$L$16"}</definedName>
    <definedName name="__h1" localSheetId="3" hidden="1">{"'Sheet1'!$L$16"}</definedName>
    <definedName name="__h1" hidden="1">{"'Sheet1'!$L$16"}</definedName>
    <definedName name="__H500866">#REF!</definedName>
    <definedName name="__han23">#N/A</definedName>
    <definedName name="__hom2">#REF!</definedName>
    <definedName name="__hsm2">1.1289</definedName>
    <definedName name="__hu1" localSheetId="0" hidden="1">{"'Sheet1'!$L$16"}</definedName>
    <definedName name="__hu1" localSheetId="1" hidden="1">{"'Sheet1'!$L$16"}</definedName>
    <definedName name="__hu1" localSheetId="2" hidden="1">{"'Sheet1'!$L$16"}</definedName>
    <definedName name="__hu1" localSheetId="3" hidden="1">{"'Sheet1'!$L$16"}</definedName>
    <definedName name="__hu1" hidden="1">{"'Sheet1'!$L$16"}</definedName>
    <definedName name="__hu2" localSheetId="0" hidden="1">{"'Sheet1'!$L$16"}</definedName>
    <definedName name="__hu2" localSheetId="1" hidden="1">{"'Sheet1'!$L$16"}</definedName>
    <definedName name="__hu2" localSheetId="2" hidden="1">{"'Sheet1'!$L$16"}</definedName>
    <definedName name="__hu2" localSheetId="3" hidden="1">{"'Sheet1'!$L$16"}</definedName>
    <definedName name="__hu2" hidden="1">{"'Sheet1'!$L$16"}</definedName>
    <definedName name="__hu5" localSheetId="0" hidden="1">{"'Sheet1'!$L$16"}</definedName>
    <definedName name="__hu5" localSheetId="1" hidden="1">{"'Sheet1'!$L$16"}</definedName>
    <definedName name="__hu5" localSheetId="2" hidden="1">{"'Sheet1'!$L$16"}</definedName>
    <definedName name="__hu5" localSheetId="3" hidden="1">{"'Sheet1'!$L$16"}</definedName>
    <definedName name="__hu5" hidden="1">{"'Sheet1'!$L$16"}</definedName>
    <definedName name="__hu6" localSheetId="0" hidden="1">{"'Sheet1'!$L$16"}</definedName>
    <definedName name="__hu6" localSheetId="1" hidden="1">{"'Sheet1'!$L$16"}</definedName>
    <definedName name="__hu6" localSheetId="2" hidden="1">{"'Sheet1'!$L$16"}</definedName>
    <definedName name="__hu6" localSheetId="3" hidden="1">{"'Sheet1'!$L$16"}</definedName>
    <definedName name="__hu6" hidden="1">{"'Sheet1'!$L$16"}</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m36">#REF!</definedName>
    <definedName name="__kn12">#N/A</definedName>
    <definedName name="__Knc2">#REF!</definedName>
    <definedName name="__Knc36">#REF!</definedName>
    <definedName name="__Knc57">#REF!</definedName>
    <definedName name="__Kvl36">#REF!</definedName>
    <definedName name="__Lan1" localSheetId="0" hidden="1">{"'Sheet1'!$L$16"}</definedName>
    <definedName name="__Lan1" localSheetId="1" hidden="1">{"'Sheet1'!$L$16"}</definedName>
    <definedName name="__Lan1" localSheetId="2" hidden="1">{"'Sheet1'!$L$16"}</definedName>
    <definedName name="__Lan1" localSheetId="3" hidden="1">{"'Sheet1'!$L$16"}</definedName>
    <definedName name="__Lan1" hidden="1">{"'Sheet1'!$L$16"}</definedName>
    <definedName name="__LAN3" localSheetId="0" hidden="1">{"'Sheet1'!$L$16"}</definedName>
    <definedName name="__LAN3" localSheetId="1" hidden="1">{"'Sheet1'!$L$16"}</definedName>
    <definedName name="__LAN3" localSheetId="2" hidden="1">{"'Sheet1'!$L$16"}</definedName>
    <definedName name="__LAN3" localSheetId="3" hidden="1">{"'Sheet1'!$L$16"}</definedName>
    <definedName name="__LAN3" hidden="1">{"'Sheet1'!$L$16"}</definedName>
    <definedName name="__lap1">#REF!</definedName>
    <definedName name="__lap2">#REF!</definedName>
    <definedName name="__LCB1">#REF!</definedName>
    <definedName name="__lk2" localSheetId="0" hidden="1">{"'Sheet1'!$L$16"}</definedName>
    <definedName name="__lk2" localSheetId="1" hidden="1">{"'Sheet1'!$L$16"}</definedName>
    <definedName name="__lk2" localSheetId="2" hidden="1">{"'Sheet1'!$L$16"}</definedName>
    <definedName name="__lk2" localSheetId="3" hidden="1">{"'Sheet1'!$L$16"}</definedName>
    <definedName name="__lk2" hidden="1">{"'Sheet1'!$L$16"}</definedName>
    <definedName name="__lop16">#REF!</definedName>
    <definedName name="__lop25">#REF!</definedName>
    <definedName name="__lop9">#REF!</definedName>
    <definedName name="__lu10">#REF!</definedName>
    <definedName name="__lu13">#REF!</definedName>
    <definedName name="__lu8">#N/A</definedName>
    <definedName name="__lu85">#REF!</definedName>
    <definedName name="__LX100">#REF!</definedName>
    <definedName name="__M2" localSheetId="0" hidden="1">{"'Sheet1'!$L$16"}</definedName>
    <definedName name="__M2" localSheetId="1" hidden="1">{"'Sheet1'!$L$16"}</definedName>
    <definedName name="__M2" localSheetId="2" hidden="1">{"'Sheet1'!$L$16"}</definedName>
    <definedName name="__M2" localSheetId="3" hidden="1">{"'Sheet1'!$L$16"}</definedName>
    <definedName name="__M2" hidden="1">{"'Sheet1'!$L$16"}</definedName>
    <definedName name="__m4" localSheetId="0" hidden="1">{"'Sheet1'!$L$16"}</definedName>
    <definedName name="__m4" localSheetId="1" hidden="1">{"'Sheet1'!$L$16"}</definedName>
    <definedName name="__m4" localSheetId="2" hidden="1">{"'Sheet1'!$L$16"}</definedName>
    <definedName name="__m4" localSheetId="3" hidden="1">{"'Sheet1'!$L$16"}</definedName>
    <definedName name="__m4"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04">#REF!</definedName>
    <definedName name="__may05">#REF!</definedName>
    <definedName name="__may1">#REF!</definedName>
    <definedName name="__may2">#REF!</definedName>
    <definedName name="__may3">#REF!</definedName>
    <definedName name="__mtc1">#REF!</definedName>
    <definedName name="__mtc2">#REF!</definedName>
    <definedName name="__mtc3">#REF!</definedName>
    <definedName name="__MUI1">#REF!</definedName>
    <definedName name="__MUI101">#REF!</definedName>
    <definedName name="__MUI11">#REF!</definedName>
    <definedName name="__mx1">#REF!</definedName>
    <definedName name="__mx2">#REF!</definedName>
    <definedName name="__nc04">#REF!</definedName>
    <definedName name="__nc05">#REF!</definedName>
    <definedName name="__NC1">#REF!</definedName>
    <definedName name="__nc10">#REF!</definedName>
    <definedName name="__NC100">#REF!</definedName>
    <definedName name="__nc150">#REF!</definedName>
    <definedName name="__nc151">#REF!</definedName>
    <definedName name="__NC2">#REF!</definedName>
    <definedName name="__NC200">#REF!</definedName>
    <definedName name="__NC3">#REF!</definedName>
    <definedName name="__nc30">#REF!</definedName>
    <definedName name="__nc50">#REF!</definedName>
    <definedName name="__nc6">#REF!</definedName>
    <definedName name="__nc7">#REF!</definedName>
    <definedName name="__nc8">#REF!</definedName>
    <definedName name="__nc9">#REF!</definedName>
    <definedName name="__ncc2">#REF!</definedName>
    <definedName name="__NCC3">#REF!</definedName>
    <definedName name="__ncc5">#REF!</definedName>
    <definedName name="__ncc6">#REF!</definedName>
    <definedName name="__ncc7">#REF!</definedName>
    <definedName name="__NCL100">#REF!</definedName>
    <definedName name="__NCL200">#REF!</definedName>
    <definedName name="__NCL250">#REF!</definedName>
    <definedName name="__ncm200">#REF!</definedName>
    <definedName name="__NCO150">#REF!</definedName>
    <definedName name="__NCO200">#REF!</definedName>
    <definedName name="__NCO50">#REF!</definedName>
    <definedName name="__nd1">#REF!</definedName>
    <definedName name="__NET2">#REF!</definedName>
    <definedName name="__nh1">#REF!</definedName>
    <definedName name="__nin190">#REF!</definedName>
    <definedName name="__NLF01">#REF!</definedName>
    <definedName name="__NLF07">#REF!</definedName>
    <definedName name="__NLF12">#REF!</definedName>
    <definedName name="__NLF60">#REF!</definedName>
    <definedName name="__off1">#REF!</definedName>
    <definedName name="__oto5">#N/A</definedName>
    <definedName name="__oto7">#N/A</definedName>
    <definedName name="__PA3" localSheetId="0" hidden="1">{"'Sheet1'!$L$16"}</definedName>
    <definedName name="__PA3" localSheetId="1" hidden="1">{"'Sheet1'!$L$16"}</definedName>
    <definedName name="__PA3" localSheetId="2" hidden="1">{"'Sheet1'!$L$16"}</definedName>
    <definedName name="__PA3" localSheetId="3" hidden="1">{"'Sheet1'!$L$16"}</definedName>
    <definedName name="__PA3" hidden="1">{"'Sheet1'!$L$16"}</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2">#REF!</definedName>
    <definedName name="__PXB80">#REF!</definedName>
    <definedName name="__rai100">#N/A</definedName>
    <definedName name="__rai20">#N/A</definedName>
    <definedName name="__RF3">#REF!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rp95">#REF!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2">#N/A</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i2">#REF!</definedName>
    <definedName name="__soi3">#REF!</definedName>
    <definedName name="__SQT10">#REF!</definedName>
    <definedName name="__SQT8">#REF!</definedName>
    <definedName name="__SQT9">#REF!</definedName>
    <definedName name="__sua20">#REF!</definedName>
    <definedName name="__sua30">#REF!</definedName>
    <definedName name="__TB1">#REF!</definedName>
    <definedName name="__TEN1">#REF!</definedName>
    <definedName name="__TG1">#REF!</definedName>
    <definedName name="__TG2">#REF!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p3">#REF!</definedName>
    <definedName name="__tnh10">#REF!</definedName>
    <definedName name="__toi3">#N/A</definedName>
    <definedName name="__toi5">#N/A</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70">#REF!</definedName>
    <definedName name="__tra72">#REF!</definedName>
    <definedName name="__tra74">#REF!</definedName>
    <definedName name="__tra76">#REF!</definedName>
    <definedName name="__tra78">#REF!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S1">#REF!</definedName>
    <definedName name="__TS2">#REF!</definedName>
    <definedName name="__tt3" localSheetId="0" hidden="1">{"'Sheet1'!$L$16"}</definedName>
    <definedName name="__tt3" localSheetId="1" hidden="1">{"'Sheet1'!$L$16"}</definedName>
    <definedName name="__tt3" localSheetId="2" hidden="1">{"'Sheet1'!$L$16"}</definedName>
    <definedName name="__tt3" localSheetId="3" hidden="1">{"'Sheet1'!$L$16"}</definedName>
    <definedName name="__tt3" hidden="1">{"'Sheet1'!$L$16"}</definedName>
    <definedName name="__tz593">#REF!</definedName>
    <definedName name="__ui100">#REF!</definedName>
    <definedName name="__ui105">#REF!</definedName>
    <definedName name="__ui130">#REF!</definedName>
    <definedName name="__ui140">#N/A</definedName>
    <definedName name="__ui16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AT1">#REF!</definedName>
    <definedName name="__VAT2">#REF!</definedName>
    <definedName name="__VC400">#REF!</definedName>
    <definedName name="__VCM75">#REF!</definedName>
    <definedName name="__vl1">#REF!</definedName>
    <definedName name="__vl10">#REF!</definedName>
    <definedName name="__VL100">#REF!</definedName>
    <definedName name="__vl150">#REF!</definedName>
    <definedName name="__VL200">#REF!</definedName>
    <definedName name="__VL250">#REF!</definedName>
    <definedName name="__vl4">#REF!</definedName>
    <definedName name="__vl5">#REF!</definedName>
    <definedName name="__vl50">#REF!</definedName>
    <definedName name="__vl6">#REF!</definedName>
    <definedName name="__vl7">#REF!</definedName>
    <definedName name="__vl8">#REF!</definedName>
    <definedName name="__vl9">#REF!</definedName>
    <definedName name="__VLI150">#REF!</definedName>
    <definedName name="__VLI200">#REF!</definedName>
    <definedName name="__VLI50">#REF!</definedName>
    <definedName name="__VLM75">#REF!</definedName>
    <definedName name="__VLP2" localSheetId="0" hidden="1">{"'Sheet1'!$L$16"}</definedName>
    <definedName name="__VLP2" localSheetId="1" hidden="1">{"'Sheet1'!$L$16"}</definedName>
    <definedName name="__VLP2" localSheetId="2" hidden="1">{"'Sheet1'!$L$16"}</definedName>
    <definedName name="__VLP2" localSheetId="3" hidden="1">{"'Sheet1'!$L$16"}</definedName>
    <definedName name="__VLP2" hidden="1">{"'Sheet1'!$L$16"}</definedName>
    <definedName name="__VT22">#REF!</definedName>
    <definedName name="__vtu1">#REF!</definedName>
    <definedName name="__vtu2">#REF!</definedName>
    <definedName name="__xb80">#REF!</definedName>
    <definedName name="__XL4">#REF!</definedName>
    <definedName name="__XM1">#REF!</definedName>
    <definedName name="__xm2">#REF!</definedName>
    <definedName name="__xm30">#REF!</definedName>
    <definedName name="__xm4">#REF!</definedName>
    <definedName name="__xm5">#REF!</definedName>
    <definedName name="__xx3">#REF!</definedName>
    <definedName name="__xx4">#REF!</definedName>
    <definedName name="__xx5">#REF!</definedName>
    <definedName name="__xx6">#REF!</definedName>
    <definedName name="__xx7">#REF!</definedName>
    <definedName name="_02">#REF!</definedName>
    <definedName name="_1">#REF!</definedName>
    <definedName name="_1000A01">#N/A</definedName>
    <definedName name="_11ÑÔN_GIAÙ">#REF!</definedName>
    <definedName name="_12_??????">#REF!</definedName>
    <definedName name="_13SOÁ_CTÖØ">#REF!</definedName>
    <definedName name="_14SOÁ_LÖÔÏNG">#REF!</definedName>
    <definedName name="_16TEÂN_HAØNG">#REF!</definedName>
    <definedName name="_18MAÕ_HAØNG">#REF!</definedName>
    <definedName name="_18TEÂN_KHAÙCH_HAØ">#REF!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#REF!</definedName>
    <definedName name="_20THAØNH_TIEÀN">#REF!</definedName>
    <definedName name="_22TRÒ_GIAÙ">#REF!</definedName>
    <definedName name="_23MAÕ_SOÁ_THUEÁ">#REF!</definedName>
    <definedName name="_24TRÒ_GIAÙ__VAT">#REF!</definedName>
    <definedName name="_28ÑÔN_GIAÙ">#REF!</definedName>
    <definedName name="_2BLA100">#REF!</definedName>
    <definedName name="_2DAL201">#REF!</definedName>
    <definedName name="_33SOÁ_CTÖØ">#REF!</definedName>
    <definedName name="_34SOÁ_LÖÔÏNG">#REF!</definedName>
    <definedName name="_39TEÂN_HAØNG">#REF!</definedName>
    <definedName name="_3BLXMD">#REF!</definedName>
    <definedName name="_3TU0609">#REF!</definedName>
    <definedName name="_4_??????">#REF!</definedName>
    <definedName name="_40x4">5100</definedName>
    <definedName name="_44TEÂN_KHAÙCH_HAØ">#REF!</definedName>
    <definedName name="_49THAØNH_TIEÀN">#REF!</definedName>
    <definedName name="_4CNT240">#REF!</definedName>
    <definedName name="_4CTL240">#REF!</definedName>
    <definedName name="_4FCO100">#REF!</definedName>
    <definedName name="_4HDCTT4">#REF!</definedName>
    <definedName name="_4HNCTT4">#REF!</definedName>
    <definedName name="_4LBCO01">#REF!</definedName>
    <definedName name="_54TRÒ_GIAÙ">#REF!</definedName>
    <definedName name="_59TRÒ_GIAÙ__VAT">#REF!</definedName>
    <definedName name="_6_?">#REF!</definedName>
    <definedName name="_7MAÕ_HAØNG">#REF!</definedName>
    <definedName name="_9MAÕ_SOÁ_THUEÁ">#REF!</definedName>
    <definedName name="_a1" localSheetId="0" hidden="1">{"'Sheet1'!$L$16"}</definedName>
    <definedName name="_a1" localSheetId="1" hidden="1">{"'Sheet1'!$L$16"}</definedName>
    <definedName name="_a1" localSheetId="2" hidden="1">{"'Sheet1'!$L$16"}</definedName>
    <definedName name="_a1" localSheetId="3"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ac4">#N/A</definedName>
    <definedName name="_bac5">#N/A</definedName>
    <definedName name="_bat1">#REF!</definedName>
    <definedName name="_ben10">#N/A</definedName>
    <definedName name="_ben12">#N/A</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0">#REF!</definedName>
    <definedName name="_Builtin155" hidden="1">#N/A</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#N/A</definedName>
    <definedName name="_CAU22">#REF!</definedName>
    <definedName name="_cau5">#REF!</definedName>
    <definedName name="_cau60">#N/A</definedName>
    <definedName name="_cau63">#N/A</definedName>
    <definedName name="_cau7">#N/A</definedName>
    <definedName name="_CAU8">#REF!</definedName>
    <definedName name="_CAU9">#REF!</definedName>
    <definedName name="_chk1">#REF!</definedName>
    <definedName name="_ckn12">#N/A</definedName>
    <definedName name="_CNA50">#REF!</definedName>
    <definedName name="_coc35">#REF!</definedName>
    <definedName name="_CON1">#REF!</definedName>
    <definedName name="_CON2">#REF!</definedName>
    <definedName name="_COT1">#REF!</definedName>
    <definedName name="_COT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y501" localSheetId="0" hidden="1">{"'Sheet1'!$L$16"}</definedName>
    <definedName name="_Cty501" localSheetId="1" hidden="1">{"'Sheet1'!$L$16"}</definedName>
    <definedName name="_Cty501" localSheetId="2" hidden="1">{"'Sheet1'!$L$16"}</definedName>
    <definedName name="_Cty501" localSheetId="3" hidden="1">{"'Sheet1'!$L$16"}</definedName>
    <definedName name="_Cty501" hidden="1">{"'Sheet1'!$L$16"}</definedName>
    <definedName name="_d1500" localSheetId="0" hidden="1">{"'Sheet1'!$L$16"}</definedName>
    <definedName name="_d1500" localSheetId="1" hidden="1">{"'Sheet1'!$L$16"}</definedName>
    <definedName name="_d1500" localSheetId="2" hidden="1">{"'Sheet1'!$L$16"}</definedName>
    <definedName name="_d1500" localSheetId="3" hidden="1">{"'Sheet1'!$L$16"}</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m33">#REF!</definedName>
    <definedName name="_dan1">#REF!</definedName>
    <definedName name="_dan2">#REF!</definedName>
    <definedName name="_DDC3">#REF!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10">#REF!</definedName>
    <definedName name="_DGC22">#REF!</definedName>
    <definedName name="_DGC7">#REF!</definedName>
    <definedName name="_DGC8">#REF!</definedName>
    <definedName name="_DGC9">#REF!</definedName>
    <definedName name="_E99999">#REF!</definedName>
    <definedName name="_FIL2">#REF!</definedName>
    <definedName name="_Fill" hidden="1">#REF!</definedName>
    <definedName name="_xlnm._FilterDatabase" localSheetId="1" hidden="1">'b2 tht'!$A$4:$F$16</definedName>
    <definedName name="_xlnm._FilterDatabase" localSheetId="3" hidden="1">'b4 dn'!$A$5:$F$17</definedName>
    <definedName name="_xlnm._FilterDatabase" localSheetId="6" hidden="1">'P7. Giai ngan NSTW'!$A$7:$R$157</definedName>
    <definedName name="_g1">#N/A</definedName>
    <definedName name="_g2">#N/A</definedName>
    <definedName name="_GFE28" localSheetId="0">#REF!</definedName>
    <definedName name="_GFE28" localSheetId="1">#REF!</definedName>
    <definedName name="_GFE28" localSheetId="2">#REF!</definedName>
    <definedName name="_GFE28" localSheetId="3">#REF!</definedName>
    <definedName name="_GFE28">#REF!</definedName>
    <definedName name="_GIA1" localSheetId="0">#REF!</definedName>
    <definedName name="_GIA1" localSheetId="1">#REF!</definedName>
    <definedName name="_GIA1" localSheetId="2">#REF!</definedName>
    <definedName name="_GIA1" localSheetId="3">#REF!</definedName>
    <definedName name="_GIA1">#REF!</definedName>
    <definedName name="_gis150">#REF!</definedName>
    <definedName name="_Goi8" localSheetId="0" hidden="1">{"'Sheet1'!$L$16"}</definedName>
    <definedName name="_Goi8" localSheetId="1" hidden="1">{"'Sheet1'!$L$16"}</definedName>
    <definedName name="_Goi8" localSheetId="2" hidden="1">{"'Sheet1'!$L$16"}</definedName>
    <definedName name="_Goi8" localSheetId="3" hidden="1">{"'Sheet1'!$L$16"}</definedName>
    <definedName name="_Goi8" hidden="1">{"'Sheet1'!$L$16"}</definedName>
    <definedName name="_gon4">#REF!</definedName>
    <definedName name="_H500866">#REF!</definedName>
    <definedName name="_han23">#N/A</definedName>
    <definedName name="_hom2">#REF!</definedName>
    <definedName name="_hsm2">1.1289</definedName>
    <definedName name="_hu1" localSheetId="0" hidden="1">{"'Sheet1'!$L$16"}</definedName>
    <definedName name="_hu1" localSheetId="1" hidden="1">{"'Sheet1'!$L$16"}</definedName>
    <definedName name="_hu1" localSheetId="2" hidden="1">{"'Sheet1'!$L$16"}</definedName>
    <definedName name="_hu1" localSheetId="3" hidden="1">{"'Sheet1'!$L$16"}</definedName>
    <definedName name="_hu1" hidden="1">{"'Sheet1'!$L$16"}</definedName>
    <definedName name="_hu2" localSheetId="0" hidden="1">{"'Sheet1'!$L$16"}</definedName>
    <definedName name="_hu2" localSheetId="1" hidden="1">{"'Sheet1'!$L$16"}</definedName>
    <definedName name="_hu2" localSheetId="2" hidden="1">{"'Sheet1'!$L$16"}</definedName>
    <definedName name="_hu2" localSheetId="3" hidden="1">{"'Sheet1'!$L$16"}</definedName>
    <definedName name="_hu2" hidden="1">{"'Sheet1'!$L$16"}</definedName>
    <definedName name="_hu5" localSheetId="0" hidden="1">{"'Sheet1'!$L$16"}</definedName>
    <definedName name="_hu5" localSheetId="1" hidden="1">{"'Sheet1'!$L$16"}</definedName>
    <definedName name="_hu5" localSheetId="2" hidden="1">{"'Sheet1'!$L$16"}</definedName>
    <definedName name="_hu5" localSheetId="3" hidden="1">{"'Sheet1'!$L$16"}</definedName>
    <definedName name="_hu5" hidden="1">{"'Sheet1'!$L$16"}</definedName>
    <definedName name="_hu6" localSheetId="0" hidden="1">{"'Sheet1'!$L$16"}</definedName>
    <definedName name="_hu6" localSheetId="1" hidden="1">{"'Sheet1'!$L$16"}</definedName>
    <definedName name="_hu6" localSheetId="2" hidden="1">{"'Sheet1'!$L$16"}</definedName>
    <definedName name="_hu6" localSheetId="3" hidden="1">{"'Sheet1'!$L$16"}</definedName>
    <definedName name="_hu6" hidden="1">{"'Sheet1'!$L$16"}</definedName>
    <definedName name="_Key1" hidden="1">#REF!</definedName>
    <definedName name="_Key2" hidden="1">#REF!</definedName>
    <definedName name="_KL3">#REF!</definedName>
    <definedName name="_KL4">#REF!</definedName>
    <definedName name="_KL5">#REF!</definedName>
    <definedName name="_KL6">#REF!</definedName>
    <definedName name="_KL7">#REF!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#N/A</definedName>
    <definedName name="_Knc2">#REF!</definedName>
    <definedName name="_Knc36">#REF!</definedName>
    <definedName name="_Knc57">#REF!</definedName>
    <definedName name="_Kvl36">#REF!</definedName>
    <definedName name="_Lan1" localSheetId="0" hidden="1">{"'Sheet1'!$L$16"}</definedName>
    <definedName name="_Lan1" localSheetId="1" hidden="1">{"'Sheet1'!$L$16"}</definedName>
    <definedName name="_Lan1" localSheetId="2" hidden="1">{"'Sheet1'!$L$16"}</definedName>
    <definedName name="_Lan1" localSheetId="3" hidden="1">{"'Sheet1'!$L$16"}</definedName>
    <definedName name="_Lan1" hidden="1">{"'Sheet1'!$L$16"}</definedName>
    <definedName name="_LAN3" localSheetId="0" hidden="1">{"'Sheet1'!$L$16"}</definedName>
    <definedName name="_LAN3" localSheetId="1" hidden="1">{"'Sheet1'!$L$16"}</definedName>
    <definedName name="_LAN3" localSheetId="2" hidden="1">{"'Sheet1'!$L$16"}</definedName>
    <definedName name="_LAN3" localSheetId="3" hidden="1">{"'Sheet1'!$L$16"}</definedName>
    <definedName name="_LAN3" hidden="1">{"'Sheet1'!$L$16"}</definedName>
    <definedName name="_lap1">#REF!</definedName>
    <definedName name="_lap2">#REF!</definedName>
    <definedName name="_LCB1">#REF!</definedName>
    <definedName name="_lk2" localSheetId="0" hidden="1">{"'Sheet1'!$L$16"}</definedName>
    <definedName name="_lk2" localSheetId="1" hidden="1">{"'Sheet1'!$L$16"}</definedName>
    <definedName name="_lk2" localSheetId="2" hidden="1">{"'Sheet1'!$L$16"}</definedName>
    <definedName name="_lk2" localSheetId="3" hidden="1">{"'Sheet1'!$L$16"}</definedName>
    <definedName name="_lk2" hidden="1">{"'Sheet1'!$L$16"}</definedName>
    <definedName name="_lop16">#REF!</definedName>
    <definedName name="_lop25">#REF!</definedName>
    <definedName name="_lop9">#REF!</definedName>
    <definedName name="_lu10">#REF!</definedName>
    <definedName name="_lu13">#REF!</definedName>
    <definedName name="_lu8">#N/A</definedName>
    <definedName name="_lu85">#REF!</definedName>
    <definedName name="_LX100">#REF!</definedName>
    <definedName name="_M2" localSheetId="0" hidden="1">{"'Sheet1'!$L$16"}</definedName>
    <definedName name="_M2" localSheetId="1" hidden="1">{"'Sheet1'!$L$16"}</definedName>
    <definedName name="_M2" localSheetId="2" hidden="1">{"'Sheet1'!$L$16"}</definedName>
    <definedName name="_M2" localSheetId="3" hidden="1">{"'Sheet1'!$L$16"}</definedName>
    <definedName name="_M2" hidden="1">{"'Sheet1'!$L$16"}</definedName>
    <definedName name="_m4" localSheetId="0" hidden="1">{"'Sheet1'!$L$16"}</definedName>
    <definedName name="_m4" localSheetId="1" hidden="1">{"'Sheet1'!$L$16"}</definedName>
    <definedName name="_m4" localSheetId="2" hidden="1">{"'Sheet1'!$L$16"}</definedName>
    <definedName name="_m4" localSheetId="3" hidden="1">{"'Sheet1'!$L$16"}</definedName>
    <definedName name="_m4"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04">#REF!</definedName>
    <definedName name="_may05">#REF!</definedName>
    <definedName name="_may1">#REF!</definedName>
    <definedName name="_may2">#REF!</definedName>
    <definedName name="_may3">#REF!</definedName>
    <definedName name="_mtc1">#REF!</definedName>
    <definedName name="_mtc2">#REF!</definedName>
    <definedName name="_mtc3">#REF!</definedName>
    <definedName name="_MUI1">#REF!</definedName>
    <definedName name="_MUI101">#REF!</definedName>
    <definedName name="_MUI11">#REF!</definedName>
    <definedName name="_mx1">#REF!</definedName>
    <definedName name="_mx2">#REF!</definedName>
    <definedName name="_nc04">#REF!</definedName>
    <definedName name="_nc05">#REF!</definedName>
    <definedName name="_NC1">#REF!</definedName>
    <definedName name="_nc10">#REF!</definedName>
    <definedName name="_NC100">#REF!</definedName>
    <definedName name="_nc150">#REF!</definedName>
    <definedName name="_nc151">#REF!</definedName>
    <definedName name="_NC2">#REF!</definedName>
    <definedName name="_NC200">#REF!</definedName>
    <definedName name="_NC3">#REF!</definedName>
    <definedName name="_nc30">#REF!</definedName>
    <definedName name="_nc50">#REF!</definedName>
    <definedName name="_nc6">#REF!</definedName>
    <definedName name="_nc7">#REF!</definedName>
    <definedName name="_nc8">#REF!</definedName>
    <definedName name="_nc9">#REF!</definedName>
    <definedName name="_ncc2">#REF!</definedName>
    <definedName name="_NCC3">#REF!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d1">#REF!</definedName>
    <definedName name="_NET2">#REF!</definedName>
    <definedName name="_nh1">#REF!</definedName>
    <definedName name="_nin190">#REF!</definedName>
    <definedName name="_NLF01">#REF!</definedName>
    <definedName name="_NLF07">#REF!</definedName>
    <definedName name="_NLF12">#REF!</definedName>
    <definedName name="_NLF60">#REF!</definedName>
    <definedName name="_off1">#REF!</definedName>
    <definedName name="_Order1" hidden="1">255</definedName>
    <definedName name="_Order2" hidden="1">255</definedName>
    <definedName name="_oto5">#N/A</definedName>
    <definedName name="_oto7">#N/A</definedName>
    <definedName name="_PA3" localSheetId="0" hidden="1">{"'Sheet1'!$L$16"}</definedName>
    <definedName name="_PA3" localSheetId="1" hidden="1">{"'Sheet1'!$L$16"}</definedName>
    <definedName name="_PA3" localSheetId="2" hidden="1">{"'Sheet1'!$L$16"}</definedName>
    <definedName name="_PA3" localSheetId="3" hidden="1">{"'Sheet1'!$L$16"}</definedName>
    <definedName name="_PA3" hidden="1">{"'Sheet1'!$L$16"}</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L1">#REF!</definedName>
    <definedName name="_PL2">#REF!</definedName>
    <definedName name="_PXB80">#REF!</definedName>
    <definedName name="_R">#N/A</definedName>
    <definedName name="_rai100">#N/A</definedName>
    <definedName name="_rai20">#N/A</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2">#N/A</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i2">#REF!</definedName>
    <definedName name="_soi3">#REF!</definedName>
    <definedName name="_Sort" hidden="1">#REF!</definedName>
    <definedName name="_SQT10">#REF!</definedName>
    <definedName name="_SQT8">#REF!</definedName>
    <definedName name="_SQT9">#REF!</definedName>
    <definedName name="_sua20">#REF!</definedName>
    <definedName name="_sua30">#REF!</definedName>
    <definedName name="_TB1">#REF!</definedName>
    <definedName name="_TEN1">#REF!</definedName>
    <definedName name="_TG1">#REF!</definedName>
    <definedName name="_TG2">#REF!</definedName>
    <definedName name="_tg427">#REF!</definedName>
    <definedName name="_TH1">#REF!</definedName>
    <definedName name="_TH2">#REF!</definedName>
    <definedName name="_TH20">#REF!</definedName>
    <definedName name="_TH3">#REF!</definedName>
    <definedName name="_TH35">#REF!</definedName>
    <definedName name="_TH50">#REF!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p3">#REF!</definedName>
    <definedName name="_tnh10">#REF!</definedName>
    <definedName name="_toi3">#N/A</definedName>
    <definedName name="_toi5">#N/A</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S1">#REF!</definedName>
    <definedName name="_TS2">#REF!</definedName>
    <definedName name="_tt3" localSheetId="0" hidden="1">{"'Sheet1'!$L$16"}</definedName>
    <definedName name="_tt3" localSheetId="1" hidden="1">{"'Sheet1'!$L$16"}</definedName>
    <definedName name="_tt3" localSheetId="2" hidden="1">{"'Sheet1'!$L$16"}</definedName>
    <definedName name="_tt3" localSheetId="3" hidden="1">{"'Sheet1'!$L$16"}</definedName>
    <definedName name="_tt3" hidden="1">{"'Sheet1'!$L$16"}</definedName>
    <definedName name="_tz593">#REF!</definedName>
    <definedName name="_ui100">#REF!</definedName>
    <definedName name="_ui105">#REF!</definedName>
    <definedName name="_ui130">#REF!</definedName>
    <definedName name="_ui140">#N/A</definedName>
    <definedName name="_ui16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AT1">#REF!</definedName>
    <definedName name="_VAT2">#REF!</definedName>
    <definedName name="_VC400">#REF!</definedName>
    <definedName name="_VCM75">#REF!</definedName>
    <definedName name="_vl1">#REF!</definedName>
    <definedName name="_vl10">#REF!</definedName>
    <definedName name="_VL100">#REF!</definedName>
    <definedName name="_vl150">#REF!</definedName>
    <definedName name="_VL200">#REF!</definedName>
    <definedName name="_VL250">#REF!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M75">#REF!</definedName>
    <definedName name="_VLP2" localSheetId="0" hidden="1">{"'Sheet1'!$L$16"}</definedName>
    <definedName name="_VLP2" localSheetId="1" hidden="1">{"'Sheet1'!$L$16"}</definedName>
    <definedName name="_VLP2" localSheetId="2" hidden="1">{"'Sheet1'!$L$16"}</definedName>
    <definedName name="_VLP2" localSheetId="3" hidden="1">{"'Sheet1'!$L$16"}</definedName>
    <definedName name="_VLP2" hidden="1">{"'Sheet1'!$L$16"}</definedName>
    <definedName name="_VT22">#REF!</definedName>
    <definedName name="_vtu1">#REF!</definedName>
    <definedName name="_vtu2">#REF!</definedName>
    <definedName name="_xb80">#REF!</definedName>
    <definedName name="_XM1">#REF!</definedName>
    <definedName name="_xm2">#REF!</definedName>
    <definedName name="_xm30">#REF!</definedName>
    <definedName name="_xm4">#REF!</definedName>
    <definedName name="_xm5">#REF!</definedName>
    <definedName name="_xx3">#REF!</definedName>
    <definedName name="_xx4">#REF!</definedName>
    <definedName name="_xx5">#REF!</definedName>
    <definedName name="_xx6">#REF!</definedName>
    <definedName name="_xx7">#REF!</definedName>
    <definedName name="A">#REF!</definedName>
    <definedName name="a.">#REF!</definedName>
    <definedName name="a_">#REF!</definedName>
    <definedName name="a_min">#REF!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29_xoa" localSheetId="0" hidden="1">{"Offgrid",#N/A,FALSE,"OFFGRID";"Region",#N/A,FALSE,"REGION";"Offgrid -2",#N/A,FALSE,"OFFGRID";"WTP",#N/A,FALSE,"WTP";"WTP -2",#N/A,FALSE,"WTP";"Project",#N/A,FALSE,"PROJECT";"Summary -2",#N/A,FALSE,"SUMMARY"}</definedName>
    <definedName name="a129_xoa" localSheetId="1" hidden="1">{"Offgrid",#N/A,FALSE,"OFFGRID";"Region",#N/A,FALSE,"REGION";"Offgrid -2",#N/A,FALSE,"OFFGRID";"WTP",#N/A,FALSE,"WTP";"WTP -2",#N/A,FALSE,"WTP";"Project",#N/A,FALSE,"PROJECT";"Summary -2",#N/A,FALSE,"SUMMARY"}</definedName>
    <definedName name="a129_xoa" localSheetId="2" hidden="1">{"Offgrid",#N/A,FALSE,"OFFGRID";"Region",#N/A,FALSE,"REGION";"Offgrid -2",#N/A,FALSE,"OFFGRID";"WTP",#N/A,FALSE,"WTP";"WTP -2",#N/A,FALSE,"WTP";"Project",#N/A,FALSE,"PROJECT";"Summary -2",#N/A,FALSE,"SUMMARY"}</definedName>
    <definedName name="a129_xoa" localSheetId="3" hidden="1">{"Offgrid",#N/A,FALSE,"OFFGRID";"Region",#N/A,FALSE,"REGION";"Offgrid -2",#N/A,FALSE,"OFFGRID";"WTP",#N/A,FALSE,"WTP";"WTP -2",#N/A,FALSE,"WTP";"Project",#N/A,FALSE,"PROJECT";"Summary -2",#N/A,FALSE,"SUMMARY"}</definedName>
    <definedName name="a129_xoa" hidden="1">{"Offgrid",#N/A,FALSE,"OFFGRID";"Region",#N/A,FALSE,"REGION";"Offgrid -2",#N/A,FALSE,"OFFGRID";"WTP",#N/A,FALSE,"WTP";"WTP -2",#N/A,FALSE,"WTP";"Project",#N/A,FALSE,"PROJECT";"Summary -2",#N/A,FALSE,"SUMMARY"}</definedName>
    <definedName name="a129_xoaxoa" localSheetId="0" hidden="1">{"Offgrid",#N/A,FALSE,"OFFGRID";"Region",#N/A,FALSE,"REGION";"Offgrid -2",#N/A,FALSE,"OFFGRID";"WTP",#N/A,FALSE,"WTP";"WTP -2",#N/A,FALSE,"WTP";"Project",#N/A,FALSE,"PROJECT";"Summary -2",#N/A,FALSE,"SUMMARY"}</definedName>
    <definedName name="a129_xoaxoa" localSheetId="1" hidden="1">{"Offgrid",#N/A,FALSE,"OFFGRID";"Region",#N/A,FALSE,"REGION";"Offgrid -2",#N/A,FALSE,"OFFGRID";"WTP",#N/A,FALSE,"WTP";"WTP -2",#N/A,FALSE,"WTP";"Project",#N/A,FALSE,"PROJECT";"Summary -2",#N/A,FALSE,"SUMMARY"}</definedName>
    <definedName name="a129_xoaxoa" localSheetId="2" hidden="1">{"Offgrid",#N/A,FALSE,"OFFGRID";"Region",#N/A,FALSE,"REGION";"Offgrid -2",#N/A,FALSE,"OFFGRID";"WTP",#N/A,FALSE,"WTP";"WTP -2",#N/A,FALSE,"WTP";"Project",#N/A,FALSE,"PROJECT";"Summary -2",#N/A,FALSE,"SUMMARY"}</definedName>
    <definedName name="a129_xoaxoa" localSheetId="3"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localSheetId="0" hidden="1">{"Offgrid",#N/A,FALSE,"OFFGRID";"Region",#N/A,FALSE,"REGION";"Offgrid -2",#N/A,FALSE,"OFFGRID";"WTP",#N/A,FALSE,"WTP";"WTP -2",#N/A,FALSE,"WTP";"Project",#N/A,FALSE,"PROJECT";"Summary -2",#N/A,FALSE,"SUMMARY"}</definedName>
    <definedName name="a130_xoa" localSheetId="1" hidden="1">{"Offgrid",#N/A,FALSE,"OFFGRID";"Region",#N/A,FALSE,"REGION";"Offgrid -2",#N/A,FALSE,"OFFGRID";"WTP",#N/A,FALSE,"WTP";"WTP -2",#N/A,FALSE,"WTP";"Project",#N/A,FALSE,"PROJECT";"Summary -2",#N/A,FALSE,"SUMMARY"}</definedName>
    <definedName name="a130_xoa" localSheetId="2" hidden="1">{"Offgrid",#N/A,FALSE,"OFFGRID";"Region",#N/A,FALSE,"REGION";"Offgrid -2",#N/A,FALSE,"OFFGRID";"WTP",#N/A,FALSE,"WTP";"WTP -2",#N/A,FALSE,"WTP";"Project",#N/A,FALSE,"PROJECT";"Summary -2",#N/A,FALSE,"SUMMARY"}</definedName>
    <definedName name="a130_xoa" localSheetId="3"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localSheetId="0" hidden="1">{"Offgrid",#N/A,FALSE,"OFFGRID";"Region",#N/A,FALSE,"REGION";"Offgrid -2",#N/A,FALSE,"OFFGRID";"WTP",#N/A,FALSE,"WTP";"WTP -2",#N/A,FALSE,"WTP";"Project",#N/A,FALSE,"PROJECT";"Summary -2",#N/A,FALSE,"SUMMARY"}</definedName>
    <definedName name="a130_xoaxoa" localSheetId="1" hidden="1">{"Offgrid",#N/A,FALSE,"OFFGRID";"Region",#N/A,FALSE,"REGION";"Offgrid -2",#N/A,FALSE,"OFFGRID";"WTP",#N/A,FALSE,"WTP";"WTP -2",#N/A,FALSE,"WTP";"Project",#N/A,FALSE,"PROJECT";"Summary -2",#N/A,FALSE,"SUMMARY"}</definedName>
    <definedName name="a130_xoaxoa" localSheetId="2" hidden="1">{"Offgrid",#N/A,FALSE,"OFFGRID";"Region",#N/A,FALSE,"REGION";"Offgrid -2",#N/A,FALSE,"OFFGRID";"WTP",#N/A,FALSE,"WTP";"WTP -2",#N/A,FALSE,"WTP";"Project",#N/A,FALSE,"PROJECT";"Summary -2",#N/A,FALSE,"SUMMARY"}</definedName>
    <definedName name="a130_xoaxoa" localSheetId="3"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277Print_Titles">#REF!</definedName>
    <definedName name="A35_">#REF!</definedName>
    <definedName name="A50_">#REF!</definedName>
    <definedName name="A70_">#REF!</definedName>
    <definedName name="A95_">#REF!</definedName>
    <definedName name="AA">#REF!</definedName>
    <definedName name="aâ">#REF!</definedName>
    <definedName name="aAAA">#REF!</definedName>
    <definedName name="aaaaa">#REF!</definedName>
    <definedName name="aabb">#REF!</definedName>
    <definedName name="AB">#REF!</definedName>
    <definedName name="abba">#REF!</definedName>
    <definedName name="abc">#REF!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t_tec">#REF!</definedName>
    <definedName name="ad">#REF!</definedName>
    <definedName name="ADAY">#REF!</definedName>
    <definedName name="adb">#REF!</definedName>
    <definedName name="Address">#REF!</definedName>
    <definedName name="ADEQ">#REF!</definedName>
    <definedName name="adg">#REF!</definedName>
    <definedName name="Adn">#REF!</definedName>
    <definedName name="AEZ">#REF!</definedName>
    <definedName name="afdf" localSheetId="0" hidden="1">{"'Sheet1'!$L$16"}</definedName>
    <definedName name="afdf" localSheetId="1" hidden="1">{"'Sheet1'!$L$16"}</definedName>
    <definedName name="afdf" localSheetId="2" hidden="1">{"'Sheet1'!$L$16"}</definedName>
    <definedName name="afdf" localSheetId="3" hidden="1">{"'Sheet1'!$L$16"}</definedName>
    <definedName name="afdf" hidden="1">{"'Sheet1'!$L$16"}</definedName>
    <definedName name="Ag_">#REF!</definedName>
    <definedName name="ag15F80">#REF!</definedName>
    <definedName name="ah">#REF!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lfa">#REF!</definedName>
    <definedName name="Alfan">#REF!</definedName>
    <definedName name="All_Item">#REF!</definedName>
    <definedName name="ALPIN">#N/A</definedName>
    <definedName name="ALPJYOU">#N/A</definedName>
    <definedName name="ALPTOI">#N/A</definedName>
    <definedName name="am.">#REF!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pha">#REF!</definedName>
    <definedName name="anscount" hidden="1">1</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Q">#REF!</definedName>
    <definedName name="As_">#REF!</definedName>
    <definedName name="AS2DocOpenMode" hidden="1">"AS2DocumentEdit"</definedName>
    <definedName name="asd">#REF!</definedName>
    <definedName name="Asoc">#REF!</definedName>
    <definedName name="ASTM">#REF!</definedName>
    <definedName name="at1.5">#REF!</definedName>
    <definedName name="atg">#REF!</definedName>
    <definedName name="atgoi">#REF!</definedName>
    <definedName name="ATRAM">#REF!</definedName>
    <definedName name="Av">#REF!</definedName>
    <definedName name="b">#REF!</definedName>
    <definedName name="B.4">#REF!</definedName>
    <definedName name="B.MinBacLieu">#REF!</definedName>
    <definedName name="B_">#REF!</definedName>
    <definedName name="b_26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KLXLNX2">#REF!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60x">#REF!</definedName>
    <definedName name="b80x">#REF!</definedName>
    <definedName name="BABO">#REF!</definedName>
    <definedName name="bac2.5">#N/A</definedName>
    <definedName name="bac25d">#REF!</definedName>
    <definedName name="bac27d">#REF!</definedName>
    <definedName name="bac2d">#REF!</definedName>
    <definedName name="bac3.5">#N/A</definedName>
    <definedName name="bac35d">#REF!</definedName>
    <definedName name="bac37d">#REF!</definedName>
    <definedName name="bac3d">#REF!</definedName>
    <definedName name="bac4.5">#N/A</definedName>
    <definedName name="bac45d">#REF!</definedName>
    <definedName name="bac47d">#REF!</definedName>
    <definedName name="bac4d">#REF!</definedName>
    <definedName name="bac4d1">#REF!</definedName>
    <definedName name="BacKan">#REF!</definedName>
    <definedName name="bactham">#REF!</definedName>
    <definedName name="BAMUA1">#REF!</definedName>
    <definedName name="BAMUA2">#REF!</definedName>
    <definedName name="Ban_DH">#REF!</definedName>
    <definedName name="bang">#REF!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chu">#REF!</definedName>
    <definedName name="BangGiaVL_Q">#REF!</definedName>
    <definedName name="BangMa">#REF!</definedName>
    <definedName name="bangtinh">#REF!</definedName>
    <definedName name="banQL" localSheetId="0" hidden="1">{"'Sheet1'!$L$16"}</definedName>
    <definedName name="banQL" localSheetId="1" hidden="1">{"'Sheet1'!$L$16"}</definedName>
    <definedName name="banQL" localSheetId="2" hidden="1">{"'Sheet1'!$L$16"}</definedName>
    <definedName name="banQL" localSheetId="3" hidden="1">{"'Sheet1'!$L$16"}</definedName>
    <definedName name="banQL" hidden="1">{"'Sheet1'!$L$16"}</definedName>
    <definedName name="baotai">#REF!</definedName>
    <definedName name="BarData">#REF!</definedName>
    <definedName name="BarData1">#REF!</definedName>
    <definedName name="Bardata2">#REF!</definedName>
    <definedName name="Bay">#REF!</definedName>
    <definedName name="BB">#REF!</definedName>
    <definedName name="Bbb">#REF!</definedName>
    <definedName name="bbbb">#REF!</definedName>
    <definedName name="bbcn">#REF!</definedName>
    <definedName name="Bbtt">#REF!</definedName>
    <definedName name="bbvuong">#REF!</definedName>
    <definedName name="Bc">#REF!</definedName>
    <definedName name="Bcb">#REF!</definedName>
    <definedName name="BCDKH">#REF!</definedName>
    <definedName name="BCDSCKC">#REF!</definedName>
    <definedName name="BCDSCKN">#REF!</definedName>
    <definedName name="BCDSDNC">#REF!</definedName>
    <definedName name="BCDSDNN">#REF!</definedName>
    <definedName name="Bctt">#REF!</definedName>
    <definedName name="BDAY">#REF!</definedName>
    <definedName name="bdd">1.5</definedName>
    <definedName name="BE">#REF!</definedName>
    <definedName name="BE100M">#REF!</definedName>
    <definedName name="BE50M">#REF!</definedName>
    <definedName name="beepsound">#REF!</definedName>
    <definedName name="ben">#REF!</definedName>
    <definedName name="bengam">#REF!</definedName>
    <definedName name="benuoc">#REF!</definedName>
    <definedName name="beta">#REF!</definedName>
    <definedName name="Bezugsfeld">#REF!</definedName>
    <definedName name="Bgc">#REF!</definedName>
    <definedName name="Bgiang" localSheetId="0" hidden="1">{"'Sheet1'!$L$16"}</definedName>
    <definedName name="Bgiang" localSheetId="1" hidden="1">{"'Sheet1'!$L$16"}</definedName>
    <definedName name="Bgiang" localSheetId="2" hidden="1">{"'Sheet1'!$L$16"}</definedName>
    <definedName name="Bgiang" localSheetId="3" hidden="1">{"'Sheet1'!$L$16"}</definedName>
    <definedName name="Bgiang" hidden="1">{"'Sheet1'!$L$16"}</definedName>
    <definedName name="BGS">#REF!</definedName>
    <definedName name="BHDB" localSheetId="0" hidden="1">{"'Sheet1'!$L$16"}</definedName>
    <definedName name="BHDB" localSheetId="1" hidden="1">{"'Sheet1'!$L$16"}</definedName>
    <definedName name="BHDB" localSheetId="2" hidden="1">{"'Sheet1'!$L$16"}</definedName>
    <definedName name="BHDB" localSheetId="3" hidden="1">{"'Sheet1'!$L$16"}</definedName>
    <definedName name="BHDB" hidden="1">{"'Sheet1'!$L$16"}</definedName>
    <definedName name="bia">#REF!</definedName>
    <definedName name="bienbao">#REF!</definedName>
    <definedName name="Binhduong">#REF!</definedName>
    <definedName name="Binhphuoc">#REF!</definedName>
    <definedName name="Bio_tec">#REF!</definedName>
    <definedName name="BL240HT">#REF!</definedName>
    <definedName name="BL280HT">#REF!</definedName>
    <definedName name="BL320HT">#REF!</definedName>
    <definedName name="Blc">#REF!</definedName>
    <definedName name="blkh">#REF!</definedName>
    <definedName name="blkh1">#REF!</definedName>
    <definedName name="BLOCK1">#REF!</definedName>
    <definedName name="BLOCK2">#REF!</definedName>
    <definedName name="BLOCK3">#REF!</definedName>
    <definedName name="BMCauDuongSat">#REF!</definedName>
    <definedName name="Bmn">#REF!</definedName>
    <definedName name="bN_fix">#REF!</definedName>
    <definedName name="Bnc">#REF!</definedName>
    <definedName name="Bng">#REF!</definedName>
    <definedName name="bomnuoc">#N/A</definedName>
    <definedName name="bomnuoc20cv">#N/A</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#N/A</definedName>
    <definedName name="Bon">#REF!</definedName>
    <definedName name="bonnuocdien1.1">#REF!</definedName>
    <definedName name="Book2">#REF!</definedName>
    <definedName name="BOQ">#REF!</definedName>
    <definedName name="botda">#REF!</definedName>
    <definedName name="bp">#REF!</definedName>
    <definedName name="bpm">#REF!</definedName>
    <definedName name="Bptc">#REF!</definedName>
    <definedName name="BQLTB">#REF!</definedName>
    <definedName name="BQLXL">#REF!</definedName>
    <definedName name="Bs">#REF!</definedName>
    <definedName name="Bsb">#REF!</definedName>
    <definedName name="BSM">#REF!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aden">#REF!</definedName>
    <definedName name="btdbd">#REF!</definedName>
    <definedName name="btddn">#REF!</definedName>
    <definedName name="btdh">#REF!</definedName>
    <definedName name="btdqn">#REF!</definedName>
    <definedName name="btdqt">#REF!</definedName>
    <definedName name="bteqn">#REF!</definedName>
    <definedName name="BTGACHVO">#REF!</definedName>
    <definedName name="BTK">#REF!</definedName>
    <definedName name="btkn">#N/A</definedName>
    <definedName name="btl" localSheetId="0" hidden="1">{"'Sheet1'!$L$16"}</definedName>
    <definedName name="btl" localSheetId="1" hidden="1">{"'Sheet1'!$L$16"}</definedName>
    <definedName name="btl" localSheetId="2" hidden="1">{"'Sheet1'!$L$16"}</definedName>
    <definedName name="btl" localSheetId="3" hidden="1">{"'Sheet1'!$L$16"}</definedName>
    <definedName name="btl" hidden="1">{"'Sheet1'!$L$16"}</definedName>
    <definedName name="BTlotm100">#REF!</definedName>
    <definedName name="btm">#N/A</definedName>
    <definedName name="BTmin">#REF!</definedName>
    <definedName name="btr">#REF!</definedName>
    <definedName name="BTRAM">#REF!</definedName>
    <definedName name="btranh">#REF!</definedName>
    <definedName name="Btt">#REF!</definedName>
    <definedName name="BTtho">#REF!</definedName>
    <definedName name="BTtrung">#REF!</definedName>
    <definedName name="BU_CHENH_LECH_DZ0.4KV">#REF!</definedName>
    <definedName name="BU_CHENH_LECH_DZ22KV">#REF!</definedName>
    <definedName name="BU_CHENH_LECH_TBA">#REF!</definedName>
    <definedName name="Bua">#REF!</definedName>
    <definedName name="bua3.5">#N/A</definedName>
    <definedName name="buacan">#N/A</definedName>
    <definedName name="buarung">#N/A</definedName>
    <definedName name="bùc" localSheetId="0">{"Book1","Dt tonghop.xls"}</definedName>
    <definedName name="bùc" localSheetId="1">{"Book1","Dt tonghop.xls"}</definedName>
    <definedName name="bùc" localSheetId="2">{"Book1","Dt tonghop.xls"}</definedName>
    <definedName name="bùc" localSheetId="3">{"Book1","Dt tonghop.xls"}</definedName>
    <definedName name="bùc">{"Book1","Dt tonghop.xls"}</definedName>
    <definedName name="BuGia">#REF!</definedName>
    <definedName name="Bulongma">8700</definedName>
    <definedName name="Bulongthepcoctiepdia">#REF!</definedName>
    <definedName name="Button_1">"FORM_Bao_cao_cong_no_List"</definedName>
    <definedName name="bv">#REF!</definedName>
    <definedName name="BVCHOMOI">#REF!</definedName>
    <definedName name="BVCISUMMARY">#REF!</definedName>
    <definedName name="bvt">#REF!</definedName>
    <definedName name="bvtb">#REF!</definedName>
    <definedName name="bvttt">#REF!</definedName>
    <definedName name="bx">#REF!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nhanhP.Nam">#REF!</definedName>
    <definedName name="C.TBomMin">#REF!</definedName>
    <definedName name="C_">#REF!</definedName>
    <definedName name="C_1111">#REF!</definedName>
    <definedName name="C_1112">#REF!</definedName>
    <definedName name="C_1121">#REF!</definedName>
    <definedName name="C_1122">#REF!</definedName>
    <definedName name="C_1131">#REF!</definedName>
    <definedName name="C_1132">#REF!</definedName>
    <definedName name="C_131">#REF!</definedName>
    <definedName name="C_1331">#REF!</definedName>
    <definedName name="C_1332">#REF!</definedName>
    <definedName name="C_1338">#REF!</definedName>
    <definedName name="C_1388">#REF!</definedName>
    <definedName name="C_139">#REF!</definedName>
    <definedName name="C_141">#REF!</definedName>
    <definedName name="C_1421">#REF!</definedName>
    <definedName name="C_1422">#REF!</definedName>
    <definedName name="C_144">#REF!</definedName>
    <definedName name="C_152">#REF!</definedName>
    <definedName name="C_1531">#REF!</definedName>
    <definedName name="C_1532">#REF!</definedName>
    <definedName name="C_154">#REF!</definedName>
    <definedName name="C_155">#REF!</definedName>
    <definedName name="C_156">#REF!</definedName>
    <definedName name="C_2111">#REF!</definedName>
    <definedName name="C_2112">#REF!</definedName>
    <definedName name="C_2113">#REF!</definedName>
    <definedName name="C_2114">#REF!</definedName>
    <definedName name="C_2115">#REF!</definedName>
    <definedName name="C_2118">#REF!</definedName>
    <definedName name="C_2131">#REF!</definedName>
    <definedName name="C_2132">#REF!</definedName>
    <definedName name="C_2134">#REF!</definedName>
    <definedName name="C_2138">#REF!</definedName>
    <definedName name="C_2141">#REF!</definedName>
    <definedName name="C_2142">#REF!</definedName>
    <definedName name="C_2143">#REF!</definedName>
    <definedName name="C_2411">#REF!</definedName>
    <definedName name="C_244">#REF!</definedName>
    <definedName name="C_311">#REF!</definedName>
    <definedName name="C_315">#REF!</definedName>
    <definedName name="C_331">#REF!</definedName>
    <definedName name="C_33311">#REF!</definedName>
    <definedName name="C_33312">#REF!</definedName>
    <definedName name="C_3333">#REF!</definedName>
    <definedName name="C_3334">#REF!</definedName>
    <definedName name="C_3337">#REF!</definedName>
    <definedName name="C_3338">#REF!</definedName>
    <definedName name="C_3339">#REF!</definedName>
    <definedName name="C_334">#REF!</definedName>
    <definedName name="C_3383">#REF!</definedName>
    <definedName name="C_3384">#REF!</definedName>
    <definedName name="C_3388">#REF!</definedName>
    <definedName name="C_411">#REF!</definedName>
    <definedName name="C_412">#REF!</definedName>
    <definedName name="C_413">#REF!</definedName>
    <definedName name="C_415">#REF!</definedName>
    <definedName name="C_416">#REF!</definedName>
    <definedName name="C_4211">#REF!</definedName>
    <definedName name="C_4212">#REF!</definedName>
    <definedName name="C_441">#REF!</definedName>
    <definedName name="C_5111">#REF!</definedName>
    <definedName name="C_621">#REF!</definedName>
    <definedName name="C_622">#REF!</definedName>
    <definedName name="C_6271">#REF!</definedName>
    <definedName name="C_6272">#REF!</definedName>
    <definedName name="C_6273">#REF!</definedName>
    <definedName name="C_6274">#REF!</definedName>
    <definedName name="C_6277">#REF!</definedName>
    <definedName name="C_6278">#REF!</definedName>
    <definedName name="C_632">#REF!</definedName>
    <definedName name="C_6412">#REF!</definedName>
    <definedName name="C_6417">#REF!</definedName>
    <definedName name="C_6421">#REF!</definedName>
    <definedName name="C_6422">#REF!</definedName>
    <definedName name="C_6423">#REF!</definedName>
    <definedName name="C_6424">#REF!</definedName>
    <definedName name="C_6425">#REF!</definedName>
    <definedName name="C_6427">#REF!</definedName>
    <definedName name="C_6428">#REF!</definedName>
    <definedName name="C_711">#REF!</definedName>
    <definedName name="C_721">#REF!</definedName>
    <definedName name="C_811">#REF!</definedName>
    <definedName name="C_821">#REF!</definedName>
    <definedName name="C_911">#REF!</definedName>
    <definedName name="C_GTGTKT">#REF!</definedName>
    <definedName name="c_k">#REF!</definedName>
    <definedName name="C_LENGTH">#REF!</definedName>
    <definedName name="c_n">#REF!</definedName>
    <definedName name="C_NPT">#REF!</definedName>
    <definedName name="C_P">#REF!</definedName>
    <definedName name="C_TG">#REF!</definedName>
    <definedName name="C_TM">#REF!</definedName>
    <definedName name="C_TSCD">#REF!</definedName>
    <definedName name="C_TSLD">#REF!</definedName>
    <definedName name="C_V">#REF!</definedName>
    <definedName name="C_WIDTH">#REF!</definedName>
    <definedName name="C2.7">#REF!</definedName>
    <definedName name="C3.0">#REF!</definedName>
    <definedName name="C3.5">#REF!</definedName>
    <definedName name="C3.7">#REF!</definedName>
    <definedName name="C4.0">#REF!</definedName>
    <definedName name="c5.">#REF!</definedName>
    <definedName name="ca">#REF!</definedName>
    <definedName name="ca.1111">#REF!</definedName>
    <definedName name="ca.1111.th">#REF!</definedName>
    <definedName name="CA_PTVT">#REF!</definedName>
    <definedName name="cac">#REF!</definedName>
    <definedName name="CACAU">298161</definedName>
    <definedName name="Cachdienchuoi">#REF!</definedName>
    <definedName name="Cachdiendung">#REF!</definedName>
    <definedName name="Cachdienhaap">#REF!</definedName>
    <definedName name="CAMTC">#REF!</definedName>
    <definedName name="CanBQL">#REF!</definedName>
    <definedName name="CanLePhi">#REF!</definedName>
    <definedName name="CanMT">#REF!</definedName>
    <definedName name="cao">#REF!</definedName>
    <definedName name="cap">#REF!</definedName>
    <definedName name="Cap_DUL_doc_B">#REF!</definedName>
    <definedName name="CAP_DUL_ngang_B">#REF!</definedName>
    <definedName name="cap0.7">#REF!</definedName>
    <definedName name="CAP3BABE">#REF!</definedName>
    <definedName name="Capngam">#REF!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sing">#N/A</definedName>
    <definedName name="catchuan">#REF!</definedName>
    <definedName name="catdap">#N/A</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ong">#N/A</definedName>
    <definedName name="CATREC">#N/A</definedName>
    <definedName name="catsan">#REF!</definedName>
    <definedName name="CATSYU">#N/A</definedName>
    <definedName name="catthep">#N/A</definedName>
    <definedName name="catuon">#N/A</definedName>
    <definedName name="catvang">#REF!</definedName>
    <definedName name="catxay">#REF!</definedName>
    <definedName name="Cau_DaiTu">#REF!</definedName>
    <definedName name="Cau_MaiDich">#REF!</definedName>
    <definedName name="cau_nho">#REF!</definedName>
    <definedName name="Cau_ThanhXuan">#REF!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y">#REF!</definedName>
    <definedName name="caychong">#REF!</definedName>
    <definedName name="CayXanh">#REF!</definedName>
    <definedName name="cayxoi108">#N/A</definedName>
    <definedName name="cayxoi110">#N/A</definedName>
    <definedName name="cayxoi75">#N/A</definedName>
    <definedName name="CB">#REF!</definedName>
    <definedName name="CBA35HT">#REF!</definedName>
    <definedName name="CBA50HT">#REF!</definedName>
    <definedName name="CBA70HT">#REF!</definedName>
    <definedName name="CBE50M">#REF!</definedName>
    <definedName name="CBP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cc" localSheetId="0" hidden="1">{"'Sheet1'!$L$16"}</definedName>
    <definedName name="ccc" localSheetId="1" hidden="1">{"'Sheet1'!$L$16"}</definedName>
    <definedName name="ccc" localSheetId="2" hidden="1">{"'Sheet1'!$L$16"}</definedName>
    <definedName name="ccc" localSheetId="3" hidden="1">{"'Sheet1'!$L$16"}</definedName>
    <definedName name="ccc" hidden="1">{"'Sheet1'!$L$16"}</definedName>
    <definedName name="cch">#REF!</definedName>
    <definedName name="cchong">#REF!</definedName>
    <definedName name="CCS">#REF!</definedName>
    <definedName name="CCT">#REF!</definedName>
    <definedName name="CDAY">#REF!</definedName>
    <definedName name="CDBT">#REF!</definedName>
    <definedName name="CDCK">#REF!</definedName>
    <definedName name="CDCN">#REF!</definedName>
    <definedName name="CDCT">#REF!</definedName>
    <definedName name="CDCTK">#REF!</definedName>
    <definedName name="CDCU">#REF!</definedName>
    <definedName name="CDD">#REF!</definedName>
    <definedName name="CDDD1PHA">#REF!</definedName>
    <definedName name="CDDD3PHA">#REF!</definedName>
    <definedName name="CDHT">#REF!</definedName>
    <definedName name="cdkt">#REF!</definedName>
    <definedName name="CDNDT">#REF!</definedName>
    <definedName name="CDNU">#REF!</definedName>
    <definedName name="Cdnum">#REF!</definedName>
    <definedName name="Cdo_8bat">#REF!</definedName>
    <definedName name="Cdo_TK50">#REF!</definedName>
    <definedName name="cdps">#REF!</definedName>
    <definedName name="CDT">#REF!</definedName>
    <definedName name="CDVAÄN_CHUYEÅN">#REF!</definedName>
    <definedName name="CDVC">#REF!</definedName>
    <definedName name="Céng">#REF!</definedName>
    <definedName name="cfc">#REF!</definedName>
    <definedName name="cfk">#REF!</definedName>
    <definedName name="C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eck_ATB">#REF!</definedName>
    <definedName name="Check_Levlling">#REF!</definedName>
    <definedName name="chi_tiÕt_vËt_liÖu___nh_n_c_ng___m_y_thi_c_ng">#REF!</definedName>
    <definedName name="ChieuSang">#REF!</definedName>
    <definedName name="chilk" localSheetId="0" hidden="1">{"'Sheet1'!$L$16"}</definedName>
    <definedName name="chilk" localSheetId="1" hidden="1">{"'Sheet1'!$L$16"}</definedName>
    <definedName name="chilk" localSheetId="2" hidden="1">{"'Sheet1'!$L$16"}</definedName>
    <definedName name="chilk" localSheetId="3" hidden="1">{"'Sheet1'!$L$16"}</definedName>
    <definedName name="chilk" hidden="1">{"'Sheet1'!$L$16"}</definedName>
    <definedName name="Chin">#REF!</definedName>
    <definedName name="CHIÕt_TÝnh_0_4_II">#REF!</definedName>
    <definedName name="ChiPhiChung">#REF!</definedName>
    <definedName name="chiphituvan">#REF!</definedName>
    <definedName name="CHIPHIVANCHUYEN">#REF!</definedName>
    <definedName name="chitietdao">#REF!</definedName>
    <definedName name="chk">#REF!</definedName>
    <definedName name="chl" localSheetId="0" hidden="1">{"'Sheet1'!$L$16"}</definedName>
    <definedName name="chl" localSheetId="1" hidden="1">{"'Sheet1'!$L$16"}</definedName>
    <definedName name="chl" localSheetId="2" hidden="1">{"'Sheet1'!$L$16"}</definedName>
    <definedName name="chl" localSheetId="3" hidden="1">{"'Sheet1'!$L$16"}</definedName>
    <definedName name="chl" hidden="1">{"'Sheet1'!$L$16"}</definedName>
    <definedName name="choiquet">#N/A</definedName>
    <definedName name="chon">#REF!</definedName>
    <definedName name="chon1">#REF!</definedName>
    <definedName name="chon2">#REF!</definedName>
    <definedName name="chon3">#REF!</definedName>
    <definedName name="ChonA">#REF!</definedName>
    <definedName name="CHORABOCBO">#REF!</definedName>
    <definedName name="Chs_bq">#REF!</definedName>
    <definedName name="Chsau">#REF!</definedName>
    <definedName name="chuc1">#REF!</definedName>
    <definedName name="chung">66</definedName>
    <definedName name="Chupdaucapcongotnong">#REF!</definedName>
    <definedName name="chuyen" localSheetId="0" hidden="1">{"'Sheet1'!$L$16"}</definedName>
    <definedName name="chuyen" localSheetId="1" hidden="1">{"'Sheet1'!$L$16"}</definedName>
    <definedName name="chuyen" localSheetId="2" hidden="1">{"'Sheet1'!$L$16"}</definedName>
    <definedName name="chuyen" localSheetId="3" hidden="1">{"'Sheet1'!$L$16"}</definedName>
    <definedName name="chuyen" hidden="1">{"'Sheet1'!$L$16"}</definedName>
    <definedName name="CI_PTVT">#REF!</definedName>
    <definedName name="City">#REF!</definedName>
    <definedName name="CK">#REF!</definedName>
    <definedName name="ckn">#N/A</definedName>
    <definedName name="ckna">#N/A</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a">#REF!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mc">#REF!</definedName>
    <definedName name="cn">#REF!</definedName>
    <definedName name="cN_fix">#REF!</definedName>
    <definedName name="CN_RC1">#REF!</definedName>
    <definedName name="CN_RC2">#REF!</definedName>
    <definedName name="CN_Rnha">#REF!</definedName>
    <definedName name="CN_Rs">#REF!</definedName>
    <definedName name="CNC">#REF!</definedName>
    <definedName name="CND">#REF!</definedName>
    <definedName name="cNden">#REF!</definedName>
    <definedName name="cne">#REF!</definedName>
    <definedName name="Cneo_8bat">#REF!</definedName>
    <definedName name="Cneo_TK50">#REF!</definedName>
    <definedName name="CNG">#REF!</definedName>
    <definedName name="Co">#REF!</definedName>
    <definedName name="co.">#REF!</definedName>
    <definedName name="co..">#REF!</definedName>
    <definedName name="COC_1.2">#REF!</definedName>
    <definedName name="Coc_2m">#REF!</definedName>
    <definedName name="Cocbetong">#REF!</definedName>
    <definedName name="cocbtct">#REF!</definedName>
    <definedName name="cocot">#REF!</definedName>
    <definedName name="cocott">#REF!</definedName>
    <definedName name="COCTIEU">#REF!</definedName>
    <definedName name="CocTieu_Bienbao">#REF!</definedName>
    <definedName name="coctre">#REF!</definedName>
    <definedName name="cocvt">#N/A</definedName>
    <definedName name="Code" hidden="1">#REF!</definedName>
    <definedName name="code2">#REF!</definedName>
    <definedName name="code3">#REF!</definedName>
    <definedName name="code4">#REF!</definedName>
    <definedName name="Cöï_ly_vaän_chuyeãn">#REF!</definedName>
    <definedName name="CÖÏ_LY_VAÄN_CHUYEÅN">#REF!</definedName>
    <definedName name="Combined_A">#N/A</definedName>
    <definedName name="Combined_B">#N/A</definedName>
    <definedName name="COMMON">#REF!</definedName>
    <definedName name="comong">#REF!</definedName>
    <definedName name="Company">#REF!</definedName>
    <definedName name="CON_DUCT">#REF!</definedName>
    <definedName name="CON_EQP_COS">#REF!</definedName>
    <definedName name="CON_EQP_COST">#REF!</definedName>
    <definedName name="cong">#N/A</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hop">#REF!</definedName>
    <definedName name="conglanhto">#REF!</definedName>
    <definedName name="congmong">#REF!</definedName>
    <definedName name="congmongbang">#REF!</definedName>
    <definedName name="congmongdon">#REF!</definedName>
    <definedName name="CONGPA1" localSheetId="0" hidden="1">{"'Sheet1'!$L$16"}</definedName>
    <definedName name="CONGPA1" localSheetId="1" hidden="1">{"'Sheet1'!$L$16"}</definedName>
    <definedName name="CONGPA1" localSheetId="2" hidden="1">{"'Sheet1'!$L$16"}</definedName>
    <definedName name="CONGPA1" localSheetId="3" hidden="1">{"'Sheet1'!$L$16"}</definedName>
    <definedName name="CONGPA1" hidden="1">{"'Sheet1'!$L$16"}</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ppha">#REF!</definedName>
    <definedName name="Cos_tec">#REF!</definedName>
    <definedName name="Cost">#REF!</definedName>
    <definedName name="cot7.5">#REF!</definedName>
    <definedName name="cot8.5">#REF!</definedName>
    <definedName name="CotBTtronVuong">#REF!</definedName>
    <definedName name="cotdo">#REF!</definedName>
    <definedName name="CotM">#REF!</definedName>
    <definedName name="Cotsatma">9726</definedName>
    <definedName name="CotSau">#REF!</definedName>
    <definedName name="Cotthepma">9726</definedName>
    <definedName name="cottron">#REF!</definedName>
    <definedName name="cotvuong">#REF!</definedName>
    <definedName name="COÙ">#REF!</definedName>
    <definedName name="Country">#REF!</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#REF!</definedName>
    <definedName name="CP" hidden="1">#REF!</definedName>
    <definedName name="cp.1">#REF!</definedName>
    <definedName name="cp.2">#REF!</definedName>
    <definedName name="cp0x4">#REF!</definedName>
    <definedName name="cpc">#REF!</definedName>
    <definedName name="cpcat">#REF!</definedName>
    <definedName name="cpcc">#REF!</definedName>
    <definedName name="cpcd">#REF!</definedName>
    <definedName name="cpddhh">#REF!</definedName>
    <definedName name="CPHA">#REF!</definedName>
    <definedName name="CPK">#REF!</definedName>
    <definedName name="cpmtc">#REF!</definedName>
    <definedName name="cpnc">#REF!</definedName>
    <definedName name="cps">#REF!</definedName>
    <definedName name="CPT">#REF!</definedName>
    <definedName name="CPTB">#REF!</definedName>
    <definedName name="CPTK">#REF!</definedName>
    <definedName name="cptt">#REF!</definedName>
    <definedName name="CPVC100">#REF!</definedName>
    <definedName name="CPVC35">#REF!</definedName>
    <definedName name="cpvl">#REF!</definedName>
    <definedName name="CQM">#REF!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 localSheetId="0" hidden="1">{"'Sheet1'!$L$16"}</definedName>
    <definedName name="ct" localSheetId="1" hidden="1">{"'Sheet1'!$L$16"}</definedName>
    <definedName name="ct" localSheetId="2" hidden="1">{"'Sheet1'!$L$16"}</definedName>
    <definedName name="ct" localSheetId="3" hidden="1">{"'Sheet1'!$L$16"}</definedName>
    <definedName name="ct" hidden="1">{"'Sheet1'!$L$16"}</definedName>
    <definedName name="CT_50">#REF!</definedName>
    <definedName name="CT_KSTK">#REF!</definedName>
    <definedName name="CT_MCX">#REF!</definedName>
    <definedName name="CT0.4">#REF!</definedName>
    <definedName name="CTBL">#REF!</definedName>
    <definedName name="CTCT">#REF!</definedName>
    <definedName name="CTCT1" localSheetId="0" hidden="1">{"'Sheet1'!$L$16"}</definedName>
    <definedName name="CTCT1" localSheetId="1" hidden="1">{"'Sheet1'!$L$16"}</definedName>
    <definedName name="CTCT1" localSheetId="2" hidden="1">{"'Sheet1'!$L$16"}</definedName>
    <definedName name="CTCT1" localSheetId="3"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ieu" localSheetId="0" hidden="1">{"'Sheet1'!$L$16"}</definedName>
    <definedName name="ctieu" localSheetId="1" hidden="1">{"'Sheet1'!$L$16"}</definedName>
    <definedName name="ctieu" localSheetId="2" hidden="1">{"'Sheet1'!$L$16"}</definedName>
    <definedName name="ctieu" localSheetId="3" hidden="1">{"'Sheet1'!$L$16"}</definedName>
    <definedName name="ctieu" hidden="1">{"'Sheet1'!$L$16"}</definedName>
    <definedName name="ctmai">#REF!</definedName>
    <definedName name="CTN">#REF!</definedName>
    <definedName name="ctong">#REF!</definedName>
    <definedName name="ctr">#REF!</definedName>
    <definedName name="CTRAM">#REF!</definedName>
    <definedName name="ctre">#REF!</definedName>
    <definedName name="CTTAICHO">#REF!</definedName>
    <definedName name="CTY_TNHH_SX_TM__NHÖ_QUYEÀN">#N/A</definedName>
    <definedName name="cu">#REF!</definedName>
    <definedName name="CU_LY">#REF!</definedName>
    <definedName name="CU_LY_VAN_CHUYEN_GIA_QUYEN">#REF!</definedName>
    <definedName name="CU_LY_VAN_CHUYEN_THU_CONG">#REF!</definedName>
    <definedName name="cuaong">#N/A</definedName>
    <definedName name="CuLy">#REF!</definedName>
    <definedName name="CuLy_Q">#REF!</definedName>
    <definedName name="CumXaQuangKheBaBe">#REF!</definedName>
    <definedName name="CumXaTanAnNaRi">#REF!</definedName>
    <definedName name="CumXaThanhMaiChoMoi">#REF!</definedName>
    <definedName name="cun">#REF!</definedName>
    <definedName name="cuoc_vc">#REF!</definedName>
    <definedName name="CuocVC">#REF!</definedName>
    <definedName name="cuond">#REF!</definedName>
    <definedName name="Cuong" localSheetId="0" hidden="1">{"'Sheet1'!$L$16"}</definedName>
    <definedName name="Cuong" localSheetId="1" hidden="1">{"'Sheet1'!$L$16"}</definedName>
    <definedName name="Cuong" localSheetId="2" hidden="1">{"'Sheet1'!$L$16"}</definedName>
    <definedName name="Cuong" localSheetId="3" hidden="1">{"'Sheet1'!$L$16"}</definedName>
    <definedName name="Cuong" hidden="1">{"'Sheet1'!$L$16"}</definedName>
    <definedName name="cuonong">#N/A</definedName>
    <definedName name="CURRENCY">#REF!</definedName>
    <definedName name="Currency_tec">#REF!</definedName>
    <definedName name="cutram">#REF!</definedName>
    <definedName name="CVC">#REF!</definedName>
    <definedName name="CVC_Q">#REF!</definedName>
    <definedName name="CX">#REF!</definedName>
    <definedName name="cxm">#REF!</definedName>
    <definedName name="d" localSheetId="0" hidden="1">{"'Sheet1'!$L$16"}</definedName>
    <definedName name="d" localSheetId="1" hidden="1">{"'Sheet1'!$L$16"}</definedName>
    <definedName name="d" localSheetId="2" hidden="1">{"'Sheet1'!$L$16"}</definedName>
    <definedName name="d" localSheetId="3" hidden="1">{"'Sheet1'!$L$16"}</definedName>
    <definedName name="d" localSheetId="6">#REF!</definedName>
    <definedName name="d" hidden="1">{"'Sheet1'!$L$16"}</definedName>
    <definedName name="Ð">#N/A</definedName>
    <definedName name="d_">#REF!</definedName>
    <definedName name="D_7101A_B">#REF!</definedName>
    <definedName name="D_L">#REF!</definedName>
    <definedName name="D_n">#REF!</definedName>
    <definedName name="d0.5">#REF!</definedName>
    <definedName name="d05x1">#REF!</definedName>
    <definedName name="d1.2">#REF!</definedName>
    <definedName name="d1_">#REF!</definedName>
    <definedName name="d1A">#REF!</definedName>
    <definedName name="D1Z">#REF!</definedName>
    <definedName name="d2.4">#REF!</definedName>
    <definedName name="d2_">#REF!</definedName>
    <definedName name="d2A">#REF!</definedName>
    <definedName name="d3_">#REF!</definedName>
    <definedName name="d3A">#REF!</definedName>
    <definedName name="d4.6">#REF!</definedName>
    <definedName name="d4A">#REF!</definedName>
    <definedName name="D4Z">#REF!</definedName>
    <definedName name="d6.8">#REF!</definedName>
    <definedName name="da0.5x1">#REF!</definedName>
    <definedName name="da05.1">#REF!</definedName>
    <definedName name="da1.2">#REF!</definedName>
    <definedName name="da1x0.5">#N/A</definedName>
    <definedName name="da1x22">#REF!</definedName>
    <definedName name="da1x23">#REF!</definedName>
    <definedName name="da1x24">#REF!</definedName>
    <definedName name="da1x25">#REF!</definedName>
    <definedName name="da2.4">#REF!</definedName>
    <definedName name="da4.6">#REF!</definedName>
    <definedName name="da4x7">#REF!</definedName>
    <definedName name="da5x7">#REF!</definedName>
    <definedName name="DACAN">#REF!</definedName>
    <definedName name="dacat">#N/A</definedName>
    <definedName name="dah">#REF!</definedName>
    <definedName name="dahb">#REF!</definedName>
    <definedName name="dahg">#REF!</definedName>
    <definedName name="dahnlt">#REF!</definedName>
    <definedName name="dam">#REF!</definedName>
    <definedName name="dam_24">#REF!</definedName>
    <definedName name="dama">#REF!</definedName>
    <definedName name="damban0.4">#REF!</definedName>
    <definedName name="damban0.6">#REF!</definedName>
    <definedName name="damban0.8">#REF!</definedName>
    <definedName name="damban1">#N/A</definedName>
    <definedName name="dambaoGT">#REF!</definedName>
    <definedName name="damcanh1">#REF!</definedName>
    <definedName name="damchancuu5.5">#REF!</definedName>
    <definedName name="damchancuu9">#REF!</definedName>
    <definedName name="damdui0.6">#REF!</definedName>
    <definedName name="damdui0.8">#REF!</definedName>
    <definedName name="damdui1">#REF!</definedName>
    <definedName name="damdui2.8">#REF!</definedName>
    <definedName name="DamNgang">#REF!</definedName>
    <definedName name="damrung15">#REF!</definedName>
    <definedName name="damrung18">#REF!</definedName>
    <definedName name="damrung8">#REF!</definedName>
    <definedName name="damtay60">#REF!</definedName>
    <definedName name="damtay80">#REF!</definedName>
    <definedName name="DANCUPHOMOI">#REF!</definedName>
    <definedName name="danducsan">#REF!</definedName>
    <definedName name="DANHMUCVN">#REF!</definedName>
    <definedName name="dao">#REF!</definedName>
    <definedName name="DAO_DAT">#REF!</definedName>
    <definedName name="dao0.4">#N/A</definedName>
    <definedName name="dao0.6">#N/A</definedName>
    <definedName name="dao0.8">#N/A</definedName>
    <definedName name="dao1.2">#N/A</definedName>
    <definedName name="dao1.25">#N/A</definedName>
    <definedName name="DAOBUN">#REF!</definedName>
    <definedName name="DAODA">#REF!</definedName>
    <definedName name="DAODAT">#REF!</definedName>
    <definedName name="DAOMAY">#REF!</definedName>
    <definedName name="DapChoTinhChoMoi">#REF!</definedName>
    <definedName name="dapdbm1">#REF!</definedName>
    <definedName name="dapdbm2">#REF!</definedName>
    <definedName name="DapLangSanNaRi">#REF!</definedName>
    <definedName name="DapLuongThuongNaRi">#REF!</definedName>
    <definedName name="DAPTC">#REF!</definedName>
    <definedName name="DAPTONGCHAO">#REF!</definedName>
    <definedName name="DAT">#REF!</definedName>
    <definedName name="data">#REF!</definedName>
    <definedName name="DATA_DATA2_List">#REF!</definedName>
    <definedName name="data1" hidden="1">#REF!</definedName>
    <definedName name="Data11">#REF!</definedName>
    <definedName name="data2">#REF!</definedName>
    <definedName name="data3" hidden="1">#REF!</definedName>
    <definedName name="Data41">#REF!</definedName>
    <definedName name="_xlnm.Database">#REF!</definedName>
    <definedName name="DATATKDT">#REF!</definedName>
    <definedName name="DATDAO">#REF!</definedName>
    <definedName name="datdo">#REF!</definedName>
    <definedName name="dathai">#REF!</definedName>
    <definedName name="datnen">#REF!</definedName>
    <definedName name="DATSATTHD">#REF!</definedName>
    <definedName name="Daucapcongotnong">#REF!</definedName>
    <definedName name="Daucaplapdattrongvangoainha">#REF!</definedName>
    <definedName name="DaucotdongcuaUc">#REF!</definedName>
    <definedName name="Daucotdongnhom">#REF!</definedName>
    <definedName name="dauma">#REF!</definedName>
    <definedName name="daunoi">#REF!</definedName>
    <definedName name="Daunoinhomd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chay">#N/A</definedName>
    <definedName name="daydien">#REF!</definedName>
    <definedName name="daymong">#REF!</definedName>
    <definedName name="dayno">#REF!</definedName>
    <definedName name="dba">#REF!</definedName>
    <definedName name="dban">#REF!</definedName>
    <definedName name="DBASE">#REF!</definedName>
    <definedName name="DBGT">#REF!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BULLVA">#REF!</definedName>
    <definedName name="dc">#REF!</definedName>
    <definedName name="dche">#REF!</definedName>
    <definedName name="DCL_22">12117600</definedName>
    <definedName name="DCL_35">25490000</definedName>
    <definedName name="DÇm_33">#REF!</definedName>
    <definedName name="dctc35">#REF!</definedName>
    <definedName name="DD">#REF!</definedName>
    <definedName name="ddabm">#REF!</definedName>
    <definedName name="ddam">#REF!</definedName>
    <definedName name="ddbm500">#REF!</definedName>
    <definedName name="ddd" localSheetId="0" hidden="1">{"'Sheet1'!$L$16"}</definedName>
    <definedName name="ddd" localSheetId="1" hidden="1">{"'Sheet1'!$L$16"}</definedName>
    <definedName name="ddd" localSheetId="2" hidden="1">{"'Sheet1'!$L$16"}</definedName>
    <definedName name="ddd" localSheetId="3" hidden="1">{"'Sheet1'!$L$16"}</definedName>
    <definedName name="ddd" hidden="1">{"'Sheet1'!$L$16"}</definedName>
    <definedName name="dden">#REF!</definedName>
    <definedName name="DDHT">#REF!</definedName>
    <definedName name="DDM">#REF!</definedName>
    <definedName name="de">#REF!</definedName>
    <definedName name="deA">#REF!</definedName>
    <definedName name="dec" localSheetId="0" hidden="1">{"Offgrid",#N/A,FALSE,"OFFGRID";"Region",#N/A,FALSE,"REGION";"Offgrid -2",#N/A,FALSE,"OFFGRID";"WTP",#N/A,FALSE,"WTP";"WTP -2",#N/A,FALSE,"WTP";"Project",#N/A,FALSE,"PROJECT";"Summary -2",#N/A,FALSE,"SUMMARY"}</definedName>
    <definedName name="dec" localSheetId="1" hidden="1">{"Offgrid",#N/A,FALSE,"OFFGRID";"Region",#N/A,FALSE,"REGION";"Offgrid -2",#N/A,FALSE,"OFFGRID";"WTP",#N/A,FALSE,"WTP";"WTP -2",#N/A,FALSE,"WTP";"Project",#N/A,FALSE,"PROJECT";"Summary -2",#N/A,FALSE,"SUMMARY"}</definedName>
    <definedName name="dec" localSheetId="2" hidden="1">{"Offgrid",#N/A,FALSE,"OFFGRID";"Region",#N/A,FALSE,"REGION";"Offgrid -2",#N/A,FALSE,"OFFGRID";"WTP",#N/A,FALSE,"WTP";"WTP -2",#N/A,FALSE,"WTP";"Project",#N/A,FALSE,"PROJECT";"Summary -2",#N/A,FALSE,"SUMMARY"}</definedName>
    <definedName name="dec" localSheetId="3" hidden="1">{"Offgrid",#N/A,FALSE,"OFFGRID";"Region",#N/A,FALSE,"REGION";"Offgrid -2",#N/A,FALSE,"OFFGRID";"WTP",#N/A,FALSE,"WTP";"WTP -2",#N/A,FALSE,"WTP";"Project",#N/A,FALSE,"PROJECT";"Summary -2",#N/A,FALSE,"SUMMARY"}</definedName>
    <definedName name="dec" hidden="1">{"Offgrid",#N/A,FALSE,"OFFGRID";"Region",#N/A,FALSE,"REGION";"Offgrid -2",#N/A,FALSE,"OFFGRID";"WTP",#N/A,FALSE,"WTP";"WTP -2",#N/A,FALSE,"WTP";"Project",#N/A,FALSE,"PROJECT";"Summary -2",#N/A,FALSE,"SUMMARY"}</definedName>
    <definedName name="Delta">#N/A</definedName>
    <definedName name="den_bu">#REF!</definedName>
    <definedName name="denbu">#REF!</definedName>
    <definedName name="DenDK" localSheetId="0" hidden="1">{"'Sheet1'!$L$16"}</definedName>
    <definedName name="DenDK" localSheetId="1" hidden="1">{"'Sheet1'!$L$16"}</definedName>
    <definedName name="DenDK" localSheetId="2" hidden="1">{"'Sheet1'!$L$16"}</definedName>
    <definedName name="DenDK" localSheetId="3"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 localSheetId="0" hidden="1">{"'Sheet1'!$L$16"}</definedName>
    <definedName name="DFD" localSheetId="1" hidden="1">{"'Sheet1'!$L$16"}</definedName>
    <definedName name="DFD" localSheetId="2" hidden="1">{"'Sheet1'!$L$16"}</definedName>
    <definedName name="DFD" localSheetId="3" hidden="1">{"'Sheet1'!$L$16"}</definedName>
    <definedName name="DFD" hidden="1">{"'Sheet1'!$L$16"}</definedName>
    <definedName name="dflk">#N/A</definedName>
    <definedName name="DG.Dam">#REF!</definedName>
    <definedName name="DG.Duong">#REF!</definedName>
    <definedName name="DG.Matcau">#REF!</definedName>
    <definedName name="DG.Phanduoi">#REF!</definedName>
    <definedName name="dg_5cau">#REF!</definedName>
    <definedName name="DG_M_C_X">#REF!</definedName>
    <definedName name="DG1M3BETONG">#REF!</definedName>
    <definedName name="dgbdII">#REF!</definedName>
    <definedName name="dgc">#REF!</definedName>
    <definedName name="DGCT_T.Quy_P.Thuy_Q">#N/A</definedName>
    <definedName name="DGCT_TRAUQUYPHUTHUY_HN">#N/A</definedName>
    <definedName name="DGCT1">#REF!</definedName>
    <definedName name="DGCT2">#REF!</definedName>
    <definedName name="DGCTI592">#REF!</definedName>
    <definedName name="dgd">#REF!</definedName>
    <definedName name="dgfg" localSheetId="0" hidden="1">{"'Sheet1'!$L$16"}</definedName>
    <definedName name="dgfg" localSheetId="1" hidden="1">{"'Sheet1'!$L$16"}</definedName>
    <definedName name="dgfg" localSheetId="2" hidden="1">{"'Sheet1'!$L$16"}</definedName>
    <definedName name="dgfg" localSheetId="3" hidden="1">{"'Sheet1'!$L$16"}</definedName>
    <definedName name="dgfg" hidden="1">{"'Sheet1'!$L$16"}</definedName>
    <definedName name="DGIA1">#REF!</definedName>
    <definedName name="DGIA10">#REF!</definedName>
    <definedName name="DGIA11">#REF!</definedName>
    <definedName name="DGIA2">#REF!</definedName>
    <definedName name="DGIA3">#REF!</definedName>
    <definedName name="DGIA4">#REF!</definedName>
    <definedName name="DGIA5">#REF!</definedName>
    <definedName name="DGIA6">#REF!</definedName>
    <definedName name="DGIA7">#REF!</definedName>
    <definedName name="DGIA8">#REF!</definedName>
    <definedName name="DGIA9">#REF!</definedName>
    <definedName name="DGiaDZ">#REF!</definedName>
    <definedName name="DGiaNCTr">#REF!</definedName>
    <definedName name="DGiaTBA">#REF!</definedName>
    <definedName name="DGiaTr">#REF!</definedName>
    <definedName name="dgnc">#REF!</definedName>
    <definedName name="dgqndn">#REF!</definedName>
    <definedName name="DGR">#REF!</definedName>
    <definedName name="DGTV">#REF!</definedName>
    <definedName name="dgvl">#REF!</definedName>
    <definedName name="DGVtu">#REF!</definedName>
    <definedName name="dhb">#REF!</definedName>
    <definedName name="dhoc">#REF!</definedName>
    <definedName name="dhom">#REF!</definedName>
    <definedName name="dien" localSheetId="0" hidden="1">{"'Sheet1'!$L$16"}</definedName>
    <definedName name="dien" localSheetId="1" hidden="1">{"'Sheet1'!$L$16"}</definedName>
    <definedName name="dien" localSheetId="2" hidden="1">{"'Sheet1'!$L$16"}</definedName>
    <definedName name="dien" localSheetId="3" hidden="1">{"'Sheet1'!$L$16"}</definedName>
    <definedName name="dien" hidden="1">{"'Sheet1'!$L$16"}</definedName>
    <definedName name="DienBulVa">#REF!</definedName>
    <definedName name="DienCaoTRi">#REF!</definedName>
    <definedName name="DienDucXuan">#REF!</definedName>
    <definedName name="DienKimHy">#REF!</definedName>
    <definedName name="DienNuoc">#REF!</definedName>
    <definedName name="DienQuanBinh">#REF!</definedName>
    <definedName name="DienTanLap">#REF!</definedName>
    <definedName name="DienThanhBinhChoMoi">#REF!</definedName>
    <definedName name="dientichck">#REF!</definedName>
    <definedName name="DienXaKhangNinhChoMoi">#REF!</definedName>
    <definedName name="DienXaNongHaChoMoi">#REF!</definedName>
    <definedName name="DienXuanLac">#REF!</definedName>
    <definedName name="diezel">#REF!</definedName>
    <definedName name="dim">#REF!</definedName>
    <definedName name="dinh">#REF!</definedName>
    <definedName name="dinh2">#REF!</definedName>
    <definedName name="dinhmong">#REF!</definedName>
    <definedName name="Dinhmuc">#REF!</definedName>
    <definedName name="Discount"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#REF!</definedName>
    <definedName name="DLCC">#REF!</definedName>
    <definedName name="dm56bxd">#REF!</definedName>
    <definedName name="DMAY">#REF!</definedName>
    <definedName name="DMGT">#REF!</definedName>
    <definedName name="dmh">#REF!</definedName>
    <definedName name="DMlapdatxa">#REF!</definedName>
    <definedName name="DMTK">#REF!</definedName>
    <definedName name="DMTL">#REF!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bt">#REF!</definedName>
    <definedName name="DOC">#REF!</definedName>
    <definedName name="doclb">#REF!</definedName>
    <definedName name="Document_array" localSheetId="0">{"Book1"}</definedName>
    <definedName name="Document_array" localSheetId="1">{"Book1"}</definedName>
    <definedName name="Document_array" localSheetId="2">{"Book1"}</definedName>
    <definedName name="Document_array" localSheetId="3">{"Book1"}</definedName>
    <definedName name="Document_array">{"Book1"}</definedName>
    <definedName name="Documents_array">#REF!</definedName>
    <definedName name="DÖÏ_THAÀU">#REF!</definedName>
    <definedName name="Doku">#REF!</definedName>
    <definedName name="dolcb">#REF!</definedName>
    <definedName name="Domgia4">#REF!</definedName>
    <definedName name="DON_GIA_3282">#REF!</definedName>
    <definedName name="DON_GIA_3283">#REF!</definedName>
    <definedName name="DON_GIA_3285">#REF!</definedName>
    <definedName name="DON_GIA_VAN_CHUYEN_36">#REF!</definedName>
    <definedName name="Dong_A">#N/A</definedName>
    <definedName name="Dong_B">#N/A</definedName>
    <definedName name="Dongia2">#REF!</definedName>
    <definedName name="Dongia3">#REF!</definedName>
    <definedName name="Dongia4">#REF!</definedName>
    <definedName name="Dongia5">#REF!</definedName>
    <definedName name="Dongia6">#REF!</definedName>
    <definedName name="dongiangang">#REF!</definedName>
    <definedName name="dongiavanchuyen">#REF!</definedName>
    <definedName name="DPHT250">#REF!</definedName>
    <definedName name="DPHT350">#REF!</definedName>
    <definedName name="DPHT50">#REF!</definedName>
    <definedName name="drda">#REF!</definedName>
    <definedName name="drdat">#REF!</definedName>
    <definedName name="drn">#REF!</definedName>
    <definedName name="Drop1">"Drop Down 3"</definedName>
    <definedName name="Drop2">#N/A</definedName>
    <definedName name="Drop3">#N/A</definedName>
    <definedName name="drop4">#N/A</definedName>
    <definedName name="dry..">#REF!</definedName>
    <definedName name="ds">#REF!</definedName>
    <definedName name="DS_CTY">#REF!</definedName>
    <definedName name="Ds1_">#REF!</definedName>
    <definedName name="DS1p1vc">#REF!</definedName>
    <definedName name="ds1pnc">#REF!</definedName>
    <definedName name="ds1pvl">#REF!</definedName>
    <definedName name="Ds2_">#REF!</definedName>
    <definedName name="ds3pctnc">#REF!</definedName>
    <definedName name="ds3pctvc">#REF!</definedName>
    <definedName name="ds3pctvl">#REF!</definedName>
    <definedName name="ds3pnc">#REF!</definedName>
    <definedName name="ds3pvl">#REF!</definedName>
    <definedName name="dsfsdf" localSheetId="0" hidden="1">{"'Sheet1'!$L$16"}</definedName>
    <definedName name="dsfsdf" localSheetId="1" hidden="1">{"'Sheet1'!$L$16"}</definedName>
    <definedName name="dsfsdf" localSheetId="2" hidden="1">{"'Sheet1'!$L$16"}</definedName>
    <definedName name="dsfsdf" localSheetId="3" hidden="1">{"'Sheet1'!$L$16"}</definedName>
    <definedName name="dsfsdf" hidden="1">{"'Sheet1'!$L$16"}</definedName>
    <definedName name="dsjk" localSheetId="0" hidden="1">{"'Sheet1'!$L$16"}</definedName>
    <definedName name="dsjk" localSheetId="1" hidden="1">{"'Sheet1'!$L$16"}</definedName>
    <definedName name="dsjk" localSheetId="2" hidden="1">{"'Sheet1'!$L$16"}</definedName>
    <definedName name="dsjk" localSheetId="3" hidden="1">{"'Sheet1'!$L$16"}</definedName>
    <definedName name="dsjk" hidden="1">{"'Sheet1'!$L$16"}</definedName>
    <definedName name="DSNC">#REF!</definedName>
    <definedName name="DSNL">#REF!</definedName>
    <definedName name="Dsoc">#REF!</definedName>
    <definedName name="DSPK1p1nc">#REF!</definedName>
    <definedName name="DSPK1p1vl">#REF!</definedName>
    <definedName name="DSPK1pnc">#REF!</definedName>
    <definedName name="DSPK1pvl">#REF!</definedName>
    <definedName name="DSTD_Clear">#N/A</definedName>
    <definedName name="DSUMDATA">#REF!</definedName>
    <definedName name="Dt_">#REF!</definedName>
    <definedName name="DT_VKHNN">#REF!</definedName>
    <definedName name="dtc">#REF!</definedName>
    <definedName name="DTCTANG_BD">#REF!</definedName>
    <definedName name="DTCTANG_HT_BD">#REF!</definedName>
    <definedName name="DTCTANG_HT_KT">#REF!</definedName>
    <definedName name="DTCTANG_KT">#REF!</definedName>
    <definedName name="dtdt">#REF!</definedName>
    <definedName name="dthaihh">#REF!</definedName>
    <definedName name="dthft" localSheetId="0" hidden="1">{"'Sheet1'!$L$16"}</definedName>
    <definedName name="dthft" localSheetId="1" hidden="1">{"'Sheet1'!$L$16"}</definedName>
    <definedName name="dthft" localSheetId="2" hidden="1">{"'Sheet1'!$L$16"}</definedName>
    <definedName name="dthft" localSheetId="3" hidden="1">{"'Sheet1'!$L$16"}</definedName>
    <definedName name="dthft" hidden="1">{"'Sheet1'!$L$16"}</definedName>
    <definedName name="DTHU">#REF!</definedName>
    <definedName name="dtich1">#REF!</definedName>
    <definedName name="dtich2">#REF!</definedName>
    <definedName name="dtich3">#REF!</definedName>
    <definedName name="dtich4">#REF!</definedName>
    <definedName name="dtich5">#REF!</definedName>
    <definedName name="dtich6">#REF!</definedName>
    <definedName name="DTLA">#REF!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ANCSHT135">#REF!</definedName>
    <definedName name="DUANHAONGHIA">#REF!</definedName>
    <definedName name="duc" localSheetId="0" hidden="1">{"'Sheet1'!$L$16"}</definedName>
    <definedName name="duc" localSheetId="1" hidden="1">{"'Sheet1'!$L$16"}</definedName>
    <definedName name="duc" localSheetId="2" hidden="1">{"'Sheet1'!$L$16"}</definedName>
    <definedName name="duc" localSheetId="3" hidden="1">{"'Sheet1'!$L$16"}</definedName>
    <definedName name="duc" hidden="1">{"'Sheet1'!$L$16"}</definedName>
    <definedName name="duccong">#N/A</definedName>
    <definedName name="dui">#REF!</definedName>
    <definedName name="duoi">#REF!</definedName>
    <definedName name="DuongDongPhucBaBe">#REF!</definedName>
    <definedName name="DuongN3">#REF!</definedName>
    <definedName name="DuongPhoMoi36M">#REF!</definedName>
    <definedName name="DuongTrucChinh41M">#REF!</definedName>
    <definedName name="DUT">#REF!</definedName>
    <definedName name="DutoanDongmo">#REF!</definedName>
    <definedName name="DVTPPTHBC">#REF!</definedName>
    <definedName name="dxd">#REF!</definedName>
    <definedName name="DZ_04">#REF!</definedName>
    <definedName name="DZ_35">#REF!</definedName>
    <definedName name="Ea">#REF!</definedName>
    <definedName name="Eb">#REF!</definedName>
    <definedName name="Ebdam">#REF!</definedName>
    <definedName name="EBT">#REF!</definedName>
    <definedName name="Ecdc">#REF!</definedName>
    <definedName name="Ecot1">#REF!</definedName>
    <definedName name="EDR">#REF!</definedName>
    <definedName name="eee">#REF!</definedName>
    <definedName name="Eff_min">#REF!</definedName>
    <definedName name="Ei">#REF!</definedName>
    <definedName name="EL2.">#REF!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o">#REF!</definedName>
    <definedName name="epcoc">#N/A</definedName>
    <definedName name="EQ">#REF!</definedName>
    <definedName name="EQI">#REF!</definedName>
    <definedName name="EQP">#REF!</definedName>
    <definedName name="eqtrwy" localSheetId="0" hidden="1">{"'Sheet1'!$L$16"}</definedName>
    <definedName name="eqtrwy" localSheetId="1" hidden="1">{"'Sheet1'!$L$16"}</definedName>
    <definedName name="eqtrwy" localSheetId="2" hidden="1">{"'Sheet1'!$L$16"}</definedName>
    <definedName name="eqtrwy" localSheetId="3" hidden="1">{"'Sheet1'!$L$16"}</definedName>
    <definedName name="eqtrwy" hidden="1">{"'Sheet1'!$L$16"}</definedName>
    <definedName name="Er">#REF!</definedName>
    <definedName name="Est._Vol">#REF!</definedName>
    <definedName name="ETCDC">#REF!</definedName>
    <definedName name="EVNB">#REF!</definedName>
    <definedName name="EXC">#N/A</definedName>
    <definedName name="EXCH">#N/A</definedName>
    <definedName name="EXPORT">#REF!</definedName>
    <definedName name="_xlnm.Extract">#REF!</definedName>
    <definedName name="f">#REF!</definedName>
    <definedName name="F_Class1">#REF!</definedName>
    <definedName name="F_Class2">#REF!</definedName>
    <definedName name="F_Class3">#REF!</definedName>
    <definedName name="F_Class4">#REF!</definedName>
    <definedName name="F_Class5">#REF!</definedName>
    <definedName name="F1bo">#REF!</definedName>
    <definedName name="F20B86">#REF!</definedName>
    <definedName name="f82E46">#N/A</definedName>
    <definedName name="fa">#REF!</definedName>
    <definedName name="fac">#REF!</definedName>
    <definedName name="FACTOR">#REF!</definedName>
    <definedName name="Fax">#REF!</definedName>
    <definedName name="Fay">#REF!</definedName>
    <definedName name="fbsdggdsf" localSheetId="0">{"DZ-TDTB2.XLS","Dcksat.xls"}</definedName>
    <definedName name="fbsdggdsf" localSheetId="1">{"DZ-TDTB2.XLS","Dcksat.xls"}</definedName>
    <definedName name="fbsdggdsf" localSheetId="2">{"DZ-TDTB2.XLS","Dcksat.xls"}</definedName>
    <definedName name="fbsdggdsf" localSheetId="3">{"DZ-TDTB2.XLS","Dcksat.xls"}</definedName>
    <definedName name="fbsdggdsf">{"DZ-TDTB2.XLS","Dcksat.xls"}</definedName>
    <definedName name="fc">#REF!</definedName>
    <definedName name="fc_">#REF!</definedName>
    <definedName name="FC5_total">#REF!</definedName>
    <definedName name="FC6_total">#REF!</definedName>
    <definedName name="fcc">#REF!</definedName>
    <definedName name="fcoc">#REF!</definedName>
    <definedName name="FCode" hidden="1">#REF!</definedName>
    <definedName name="fcp">#REF!</definedName>
    <definedName name="Fdaymong">#REF!</definedName>
    <definedName name="FDR">#REF!</definedName>
    <definedName name="fff" localSheetId="0" hidden="1">{"'Sheet1'!$L$16"}</definedName>
    <definedName name="fff" localSheetId="1" hidden="1">{"'Sheet1'!$L$16"}</definedName>
    <definedName name="fff" localSheetId="2" hidden="1">{"'Sheet1'!$L$16"}</definedName>
    <definedName name="fff" localSheetId="3" hidden="1">{"'Sheet1'!$L$16"}</definedName>
    <definedName name="fff" hidden="1">{"'Sheet1'!$L$16"}</definedName>
    <definedName name="fg" localSheetId="0" hidden="1">{"'Sheet1'!$L$16"}</definedName>
    <definedName name="fg" localSheetId="1" hidden="1">{"'Sheet1'!$L$16"}</definedName>
    <definedName name="fg" localSheetId="2" hidden="1">{"'Sheet1'!$L$16"}</definedName>
    <definedName name="fg" localSheetId="3" hidden="1">{"'Sheet1'!$L$16"}</definedName>
    <definedName name="fg" hidden="1">{"'Sheet1'!$L$16"}</definedName>
    <definedName name="fh">#REF!</definedName>
    <definedName name="Fi">#REF!</definedName>
    <definedName name="FI_12">4820</definedName>
    <definedName name="Fi_f">#REF!</definedName>
    <definedName name="fII">#REF!</definedName>
    <definedName name="FIL">#REF!</definedName>
    <definedName name="FILE">#REF!</definedName>
    <definedName name="finclb">#REF!</definedName>
    <definedName name="fkgjk" localSheetId="0" hidden="1">{"'Sheet1'!$L$16"}</definedName>
    <definedName name="fkgjk" localSheetId="1" hidden="1">{"'Sheet1'!$L$16"}</definedName>
    <definedName name="fkgjk" localSheetId="2" hidden="1">{"'Sheet1'!$L$16"}</definedName>
    <definedName name="fkgjk" localSheetId="3" hidden="1">{"'Sheet1'!$L$16"}</definedName>
    <definedName name="fkgjk" hidden="1">{"'Sheet1'!$L$16"}</definedName>
    <definedName name="Fnc">#REF!</definedName>
    <definedName name="Fng">#REF!</definedName>
    <definedName name="Formula">#REF!</definedName>
    <definedName name="fr_ani">#REF!</definedName>
    <definedName name="frK_bls">#REF!</definedName>
    <definedName name="frN_bls">#REF!</definedName>
    <definedName name="frP_bls">#REF!</definedName>
    <definedName name="fs">#REF!</definedName>
    <definedName name="fsdfdsf" localSheetId="0" hidden="1">{"'Sheet1'!$L$16"}</definedName>
    <definedName name="fsdfdsf" localSheetId="1" hidden="1">{"'Sheet1'!$L$16"}</definedName>
    <definedName name="fsdfdsf" localSheetId="2" hidden="1">{"'Sheet1'!$L$16"}</definedName>
    <definedName name="fsdfdsf" localSheetId="3" hidden="1">{"'Sheet1'!$L$16"}</definedName>
    <definedName name="fsdfdsf" hidden="1">{"'Sheet1'!$L$16"}</definedName>
    <definedName name="fsdfsd" localSheetId="0" hidden="1">{#N/A,#N/A,FALSE,"Chi tiÆt"}</definedName>
    <definedName name="fsdfsd" localSheetId="1" hidden="1">{#N/A,#N/A,FALSE,"Chi tiÆt"}</definedName>
    <definedName name="fsdfsd" localSheetId="2" hidden="1">{#N/A,#N/A,FALSE,"Chi tiÆt"}</definedName>
    <definedName name="fsdfsd" localSheetId="3" hidden="1">{#N/A,#N/A,FALSE,"Chi tiÆt"}</definedName>
    <definedName name="fsdfsd" hidden="1">{#N/A,#N/A,FALSE,"Chi tiÆt"}</definedName>
    <definedName name="fsf">#N/A</definedName>
    <definedName name="Ft">#REF!</definedName>
    <definedName name="Ft_">#REF!</definedName>
    <definedName name="ftd">#REF!</definedName>
    <definedName name="fth">#REF!</definedName>
    <definedName name="Fucking">#REF!</definedName>
    <definedName name="fuckoff">#REF!</definedName>
    <definedName name="fuji">#REF!</definedName>
    <definedName name="fy_">#REF!</definedName>
    <definedName name="g_1">#REF!</definedName>
    <definedName name="G_2">#REF!</definedName>
    <definedName name="g_3">#REF!</definedName>
    <definedName name="G_ME">#REF!</definedName>
    <definedName name="gach">#REF!</definedName>
    <definedName name="GAHT">#REF!</definedName>
    <definedName name="GaicapbocCuXLPEPVCPVCloaiCEVV18den35kV">#REF!</definedName>
    <definedName name="gama">#REF!</definedName>
    <definedName name="Gamadam">#REF!</definedName>
    <definedName name="gas">#REF!</definedName>
    <definedName name="GC_DN">#REF!</definedName>
    <definedName name="GC_HT">#REF!</definedName>
    <definedName name="GC_TD">#REF!</definedName>
    <definedName name="gchi">#REF!</definedName>
    <definedName name="Gcpk">#REF!</definedName>
    <definedName name="GCS">#REF!</definedName>
    <definedName name="Gcv">#REF!</definedName>
    <definedName name="gd.">#REF!</definedName>
    <definedName name="gdhgh" localSheetId="0" hidden="1">{"'Sheet1'!$L$16"}</definedName>
    <definedName name="gdhgh" localSheetId="1" hidden="1">{"'Sheet1'!$L$16"}</definedName>
    <definedName name="gdhgh" localSheetId="2" hidden="1">{"'Sheet1'!$L$16"}</definedName>
    <definedName name="gdhgh" localSheetId="3" hidden="1">{"'Sheet1'!$L$16"}</definedName>
    <definedName name="gdhgh" hidden="1">{"'Sheet1'!$L$16"}</definedName>
    <definedName name="GDL">#REF!</definedName>
    <definedName name="GDTD">#REF!</definedName>
    <definedName name="geff">#REF!</definedName>
    <definedName name="geo">#REF!</definedName>
    <definedName name="Gerät">#N/A</definedName>
    <definedName name="gfg" localSheetId="0" hidden="1">{"'Sheet1'!$L$16"}</definedName>
    <definedName name="gfg" localSheetId="1" hidden="1">{"'Sheet1'!$L$16"}</definedName>
    <definedName name="gfg" localSheetId="2" hidden="1">{"'Sheet1'!$L$16"}</definedName>
    <definedName name="gfg" localSheetId="3" hidden="1">{"'Sheet1'!$L$16"}</definedName>
    <definedName name="gfg" hidden="1">{"'Sheet1'!$L$16"}</definedName>
    <definedName name="GFJHJ" localSheetId="0" hidden="1">{"'Sheet1'!$L$16"}</definedName>
    <definedName name="GFJHJ" localSheetId="1" hidden="1">{"'Sheet1'!$L$16"}</definedName>
    <definedName name="GFJHJ" localSheetId="2" hidden="1">{"'Sheet1'!$L$16"}</definedName>
    <definedName name="GFJHJ" localSheetId="3" hidden="1">{"'Sheet1'!$L$16"}</definedName>
    <definedName name="GFJHJ" hidden="1">{"'Sheet1'!$L$16"}</definedName>
    <definedName name="ggg" localSheetId="0" hidden="1">{"'Sheet1'!$L$16"}</definedName>
    <definedName name="ggg" localSheetId="1" hidden="1">{"'Sheet1'!$L$16"}</definedName>
    <definedName name="ggg" localSheetId="2" hidden="1">{"'Sheet1'!$L$16"}</definedName>
    <definedName name="ggg" localSheetId="3" hidden="1">{"'Sheet1'!$L$16"}</definedName>
    <definedName name="ggg" hidden="1">{"'Sheet1'!$L$16"}</definedName>
    <definedName name="ggss" localSheetId="0" hidden="1">{"'Sheet1'!$L$16"}</definedName>
    <definedName name="ggss" localSheetId="1" hidden="1">{"'Sheet1'!$L$16"}</definedName>
    <definedName name="ggss" localSheetId="2" hidden="1">{"'Sheet1'!$L$16"}</definedName>
    <definedName name="ggss" localSheetId="3" hidden="1">{"'Sheet1'!$L$16"}</definedName>
    <definedName name="ggss" hidden="1">{"'Sheet1'!$L$16"}</definedName>
    <definedName name="gh" localSheetId="0" hidden="1">{"'Sheet1'!$L$16"}</definedName>
    <definedName name="gh" localSheetId="1" hidden="1">{"'Sheet1'!$L$16"}</definedName>
    <definedName name="gh" localSheetId="2" hidden="1">{"'Sheet1'!$L$16"}</definedName>
    <definedName name="gh" localSheetId="3" hidden="1">{"'Sheet1'!$L$16"}</definedName>
    <definedName name="gh" hidden="1">{"'Sheet1'!$L$16"}</definedName>
    <definedName name="GHDF" localSheetId="0" hidden="1">{"'Sheet1'!$L$16"}</definedName>
    <definedName name="GHDF" localSheetId="1" hidden="1">{"'Sheet1'!$L$16"}</definedName>
    <definedName name="GHDF" localSheetId="2" hidden="1">{"'Sheet1'!$L$16"}</definedName>
    <definedName name="GHDF" localSheetId="3" hidden="1">{"'Sheet1'!$L$16"}</definedName>
    <definedName name="GHDF" hidden="1">{"'Sheet1'!$L$16"}</definedName>
    <definedName name="ghg" localSheetId="0" hidden="1">{"'Sheet1'!$L$16"}</definedName>
    <definedName name="ghg" localSheetId="1" hidden="1">{"'Sheet1'!$L$16"}</definedName>
    <definedName name="ghg" localSheetId="2" hidden="1">{"'Sheet1'!$L$16"}</definedName>
    <definedName name="ghg" localSheetId="3" hidden="1">{"'Sheet1'!$L$16"}</definedName>
    <definedName name="ghg" hidden="1">{"'Sheet1'!$L$16"}</definedName>
    <definedName name="ghgh" localSheetId="0" hidden="1">{"'Sheet1'!$L$16"}</definedName>
    <definedName name="ghgh" localSheetId="1" hidden="1">{"'Sheet1'!$L$16"}</definedName>
    <definedName name="ghgh" localSheetId="2" hidden="1">{"'Sheet1'!$L$16"}</definedName>
    <definedName name="ghgh" localSheetId="3" hidden="1">{"'Sheet1'!$L$16"}</definedName>
    <definedName name="ghgh" hidden="1">{"'Sheet1'!$L$16"}</definedName>
    <definedName name="ghip">#REF!</definedName>
    <definedName name="gi">0.4</definedName>
    <definedName name="Gia_CT">#REF!</definedName>
    <definedName name="GIA_CU_LY_VAN_CHUYEN">#REF!</definedName>
    <definedName name="GIA_THANH_VAN_CHUYEN_1M3_BE_TONG">#REF!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c">#REF!</definedName>
    <definedName name="GIADCST">#REF!</definedName>
    <definedName name="GIADNEO">#REF!</definedName>
    <definedName name="giam">#REF!</definedName>
    <definedName name="Giasatthep">#REF!</definedName>
    <definedName name="giatb">#REF!</definedName>
    <definedName name="GIATT">#REF!</definedName>
    <definedName name="Giavatlieukhac">#REF!</definedName>
    <definedName name="GIAVL_TRALY">#N/A</definedName>
    <definedName name="GIAVLIEUTN">#REF!</definedName>
    <definedName name="GiaVtu">#REF!</definedName>
    <definedName name="giaydau">#REF!</definedName>
    <definedName name="Giocong">#REF!</definedName>
    <definedName name="giom">#N/A</definedName>
    <definedName name="giomoi">#N/A</definedName>
    <definedName name="gis">#REF!</definedName>
    <definedName name="gis150room">#REF!</definedName>
    <definedName name="gjgh" localSheetId="0" hidden="1">{"'Sheet1'!$L$16"}</definedName>
    <definedName name="gjgh" localSheetId="1" hidden="1">{"'Sheet1'!$L$16"}</definedName>
    <definedName name="gjgh" localSheetId="2" hidden="1">{"'Sheet1'!$L$16"}</definedName>
    <definedName name="gjgh" localSheetId="3" hidden="1">{"'Sheet1'!$L$16"}</definedName>
    <definedName name="gjgh" hidden="1">{"'Sheet1'!$L$16"}</definedName>
    <definedName name="gjh" localSheetId="0" hidden="1">{"'Sheet1'!$L$16"}</definedName>
    <definedName name="gjh" localSheetId="1" hidden="1">{"'Sheet1'!$L$16"}</definedName>
    <definedName name="gjh" localSheetId="2" hidden="1">{"'Sheet1'!$L$16"}</definedName>
    <definedName name="gjh" localSheetId="3" hidden="1">{"'Sheet1'!$L$16"}</definedName>
    <definedName name="gjh" hidden="1">{"'Sheet1'!$L$16"}</definedName>
    <definedName name="gkGTGT">#REF!</definedName>
    <definedName name="gl3p">#REF!</definedName>
    <definedName name="gld">#REF!</definedName>
    <definedName name="GLL">#REF!</definedName>
    <definedName name="gm">#N/A</definedName>
    <definedName name="Gnql">#REF!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khuon">#REF!</definedName>
    <definedName name="GP">#REF!</definedName>
    <definedName name="Gqlda">#REF!</definedName>
    <definedName name="grB">#REF!</definedName>
    <definedName name="GRID">#REF!</definedName>
    <definedName name="gs">#REF!</definedName>
    <definedName name="GSTC">#REF!</definedName>
    <definedName name="GT">#REF!</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RI">#REF!</definedName>
    <definedName name="gtst">#REF!</definedName>
    <definedName name="GTXL">#REF!</definedName>
    <definedName name="gvk">#REF!</definedName>
    <definedName name="GVL_LDT">#N/A</definedName>
    <definedName name="GVTXD">#REF!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#REF!</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THUCHTHH">#REF!</definedName>
    <definedName name="H_THUCTT">#REF!</definedName>
    <definedName name="h_xoa" localSheetId="0" hidden="1">{"'Sheet1'!$L$16"}</definedName>
    <definedName name="h_xoa" localSheetId="1" hidden="1">{"'Sheet1'!$L$16"}</definedName>
    <definedName name="h_xoa" localSheetId="2" hidden="1">{"'Sheet1'!$L$16"}</definedName>
    <definedName name="h_xoa" localSheetId="3" hidden="1">{"'Sheet1'!$L$16"}</definedName>
    <definedName name="h_xoa" hidden="1">{"'Sheet1'!$L$16"}</definedName>
    <definedName name="h_xoa2" localSheetId="0" hidden="1">{"'Sheet1'!$L$16"}</definedName>
    <definedName name="h_xoa2" localSheetId="1" hidden="1">{"'Sheet1'!$L$16"}</definedName>
    <definedName name="h_xoa2" localSheetId="2" hidden="1">{"'Sheet1'!$L$16"}</definedName>
    <definedName name="h_xoa2" localSheetId="3" hidden="1">{"'Sheet1'!$L$16"}</definedName>
    <definedName name="h_xoa2" hidden="1">{"'Sheet1'!$L$16"}</definedName>
    <definedName name="h0">#REF!</definedName>
    <definedName name="H0.4">#REF!</definedName>
    <definedName name="h0.75">#REF!</definedName>
    <definedName name="h18x">#REF!</definedName>
    <definedName name="H21dai75">#REF!</definedName>
    <definedName name="H21dai9">#REF!</definedName>
    <definedName name="H22dai6">#REF!</definedName>
    <definedName name="H22dai75">#REF!</definedName>
    <definedName name="h30x">#REF!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i">#N/A</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tho">#REF!</definedName>
    <definedName name="hau">#REF!</definedName>
    <definedName name="hb.">#REF!</definedName>
    <definedName name="Hbb">#REF!</definedName>
    <definedName name="HBC">#REF!</definedName>
    <definedName name="HbHcOnOff">#REF!</definedName>
    <definedName name="HBL">#REF!</definedName>
    <definedName name="HBTFF">#REF!</definedName>
    <definedName name="Hbtt">#REF!</definedName>
    <definedName name="hc">#REF!</definedName>
    <definedName name="hc.">#REF!</definedName>
    <definedName name="hc0.75">#REF!</definedName>
    <definedName name="Hcb">#REF!</definedName>
    <definedName name="HCM">#REF!</definedName>
    <definedName name="HCNA" localSheetId="0" hidden="1">{"'Sheet1'!$L$16"}</definedName>
    <definedName name="HCNA" localSheetId="1" hidden="1">{"'Sheet1'!$L$16"}</definedName>
    <definedName name="HCNA" localSheetId="2" hidden="1">{"'Sheet1'!$L$16"}</definedName>
    <definedName name="HCNA" localSheetId="3" hidden="1">{"'Sheet1'!$L$16"}</definedName>
    <definedName name="HCNA" hidden="1">{"'Sheet1'!$L$16"}</definedName>
    <definedName name="HCPH">#REF!</definedName>
    <definedName name="HCS">#REF!</definedName>
    <definedName name="HCT">#REF!</definedName>
    <definedName name="Hctt">#REF!</definedName>
    <definedName name="HCU">#REF!</definedName>
    <definedName name="Hd">#REF!</definedName>
    <definedName name="Hdb">#REF!</definedName>
    <definedName name="HDC">#REF!</definedName>
    <definedName name="hdd">#REF!</definedName>
    <definedName name="Hdtt">#REF!</definedName>
    <definedName name="HDU">#REF!</definedName>
    <definedName name="HDV">#REF!</definedName>
    <definedName name="HE_SO_KHO_KHAN_CANG_DAY">#REF!</definedName>
    <definedName name="Heä_soá_laép_xaø_H">1.7</definedName>
    <definedName name="heä_soá_sình_laày">#REF!</definedName>
    <definedName name="Hello">#N/A</definedName>
    <definedName name="HeSo">#REF!</definedName>
    <definedName name="HFFTRB">#REF!</definedName>
    <definedName name="HFFTSF">#REF!</definedName>
    <definedName name="Hg">#REF!</definedName>
    <definedName name="hgh" localSheetId="0" hidden="1">{"'Sheet1'!$L$16"}</definedName>
    <definedName name="hgh" localSheetId="1" hidden="1">{"'Sheet1'!$L$16"}</definedName>
    <definedName name="hgh" localSheetId="2" hidden="1">{"'Sheet1'!$L$16"}</definedName>
    <definedName name="hgh" localSheetId="3" hidden="1">{"'Sheet1'!$L$16"}</definedName>
    <definedName name="hgh" hidden="1">{"'Sheet1'!$L$16"}</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Hxm">#REF!</definedName>
    <definedName name="HiddenRows" hidden="1">#REF!</definedName>
    <definedName name="hien">#REF!</definedName>
    <definedName name="Hinh_thuc">#REF!</definedName>
    <definedName name="HJ" localSheetId="0" hidden="1">{"'Sheet1'!$L$16"}</definedName>
    <definedName name="HJ" localSheetId="1" hidden="1">{"'Sheet1'!$L$16"}</definedName>
    <definedName name="HJ" localSheetId="2" hidden="1">{"'Sheet1'!$L$16"}</definedName>
    <definedName name="HJ" localSheetId="3" hidden="1">{"'Sheet1'!$L$16"}</definedName>
    <definedName name="HJ" hidden="1">{"'Sheet1'!$L$16"}</definedName>
    <definedName name="hjk" localSheetId="0" hidden="1">{"'Sheet1'!$L$16"}</definedName>
    <definedName name="hjk" localSheetId="1" hidden="1">{"'Sheet1'!$L$16"}</definedName>
    <definedName name="hjk" localSheetId="2" hidden="1">{"'Sheet1'!$L$16"}</definedName>
    <definedName name="hjk" localSheetId="3" hidden="1">{"'Sheet1'!$L$16"}</definedName>
    <definedName name="hjk" hidden="1">{"'Sheet1'!$L$16"}</definedName>
    <definedName name="HKE">#REF!</definedName>
    <definedName name="HKL">#REF!</definedName>
    <definedName name="HKLHI">#REF!</definedName>
    <definedName name="HKLL">#REF!</definedName>
    <definedName name="HKLLLO">#REF!</definedName>
    <definedName name="HLIC">#REF!</definedName>
    <definedName name="HLU">#REF!</definedName>
    <definedName name="HMC">#REF!</definedName>
    <definedName name="HMS">#REF!</definedName>
    <definedName name="HMVLNCM">#REF!</definedName>
    <definedName name="ho">#REF!</definedName>
    <definedName name="hÖ_sè_vËt_liÖu_ho__b_nh">#REF!</definedName>
    <definedName name="hoc">55000</definedName>
    <definedName name="hoida">#REF!</definedName>
    <definedName name="hoigio">#REF!</definedName>
    <definedName name="holan">#REF!</definedName>
    <definedName name="HOME_MANP">#REF!</definedName>
    <definedName name="HOMEOFFICE_COST">#REF!</definedName>
    <definedName name="Hong_Quang">#REF!</definedName>
    <definedName name="Hopnoicap">#REF!</definedName>
    <definedName name="Hoten">#REF!</definedName>
    <definedName name="Hoto">#REF!</definedName>
    <definedName name="hotrongcay">#REF!</definedName>
    <definedName name="Hoü_vaì_tãn">#REF!</definedName>
    <definedName name="Hp">#REF!</definedName>
    <definedName name="HPCAU10">#REF!</definedName>
    <definedName name="HPCAU22">#REF!</definedName>
    <definedName name="HPCAU7">#REF!</definedName>
    <definedName name="HPCAU8">#REF!</definedName>
    <definedName name="HPCAU9">#REF!</definedName>
    <definedName name="HPKHAC">#REF!</definedName>
    <definedName name="HR">#REF!</definedName>
    <definedName name="HRC">#REF!</definedName>
    <definedName name="hs">3.36</definedName>
    <definedName name="Hsc">#REF!</definedName>
    <definedName name="HSCK">#REF!</definedName>
    <definedName name="hscpc">#REF!</definedName>
    <definedName name="HSCPCC">#REF!</definedName>
    <definedName name="hscpcd">#REF!</definedName>
    <definedName name="hscq">#REF!</definedName>
    <definedName name="HSCT3">0.1</definedName>
    <definedName name="hsd">#REF!</definedName>
    <definedName name="HSDBGT">#REF!</definedName>
    <definedName name="hsdc">#REF!</definedName>
    <definedName name="hsdc1">#REF!</definedName>
    <definedName name="HSDN">2.5</definedName>
    <definedName name="HSFTRB">#REF!</definedName>
    <definedName name="HSGG">#N/A</definedName>
    <definedName name="HSHH">#REF!</definedName>
    <definedName name="HSHHUT">#REF!</definedName>
    <definedName name="hsk">#REF!</definedName>
    <definedName name="HSKK35">#REF!</definedName>
    <definedName name="HSKT">#REF!</definedName>
    <definedName name="hskt1">#REF!</definedName>
    <definedName name="hskt2">#REF!</definedName>
    <definedName name="HSKTST">#REF!</definedName>
    <definedName name="hskv">#REF!</definedName>
    <definedName name="hsl">#REF!</definedName>
    <definedName name="HSlan">#REF!</definedName>
    <definedName name="HSLT">#REF!</definedName>
    <definedName name="hslx">#REF!</definedName>
    <definedName name="HSLXH">1.7</definedName>
    <definedName name="HSLXP">#REF!</definedName>
    <definedName name="hsm">1.4</definedName>
    <definedName name="hsmn">#REF!</definedName>
    <definedName name="hsn">0.5</definedName>
    <definedName name="hsnc_cau">1.626</definedName>
    <definedName name="hsnc_cau2">1.626</definedName>
    <definedName name="hsnc_d">1.6356</definedName>
    <definedName name="hsnc_d2">1.6356</definedName>
    <definedName name="hsncd">#REF!</definedName>
    <definedName name="HSQD">#REF!</definedName>
    <definedName name="HSSL">#REF!</definedName>
    <definedName name="hßm4">#REF!</definedName>
    <definedName name="hstb">#REF!</definedName>
    <definedName name="hstdtk">#REF!</definedName>
    <definedName name="hsthep">#REF!</definedName>
    <definedName name="HSTHEPDEN">#REF!</definedName>
    <definedName name="hstn">#REF!</definedName>
    <definedName name="HSTNDN">#REF!</definedName>
    <definedName name="Hstt">#REF!</definedName>
    <definedName name="hsUd">#REF!</definedName>
    <definedName name="HSVAT">#REF!</definedName>
    <definedName name="HSVC">#REF!</definedName>
    <definedName name="HSVC1">#REF!</definedName>
    <definedName name="HSVC2">#REF!</definedName>
    <definedName name="HSVC3">#REF!</definedName>
    <definedName name="hsvl">#REF!</definedName>
    <definedName name="hsvl2">1</definedName>
    <definedName name="HSXA">#REF!</definedName>
    <definedName name="hsxk">#REF!</definedName>
    <definedName name="hsxm">#REF!</definedName>
    <definedName name="HT">#REF!</definedName>
    <definedName name="HTD">#REF!</definedName>
    <definedName name="htdd2003">#REF!</definedName>
    <definedName name="HTHH">#REF!</definedName>
    <definedName name="htlm" localSheetId="0" hidden="1">{"'Sheet1'!$L$16"}</definedName>
    <definedName name="htlm" localSheetId="1" hidden="1">{"'Sheet1'!$L$16"}</definedName>
    <definedName name="htlm" localSheetId="2" hidden="1">{"'Sheet1'!$L$16"}</definedName>
    <definedName name="htlm" localSheetId="3"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localSheetId="2" hidden="1">{"'Sheet1'!$L$16"}</definedName>
    <definedName name="HTML_Control" localSheetId="3" hidden="1">{"'Sheet1'!$L$16"}</definedName>
    <definedName name="HTML_Control" hidden="1">{"'Sheet1'!$L$16"}</definedName>
    <definedName name="html_control_xoa2" localSheetId="0" hidden="1">{"'Sheet1'!$L$16"}</definedName>
    <definedName name="html_control_xoa2" localSheetId="1" hidden="1">{"'Sheet1'!$L$16"}</definedName>
    <definedName name="html_control_xoa2" localSheetId="2" hidden="1">{"'Sheet1'!$L$16"}</definedName>
    <definedName name="html_control_xoa2" localSheetId="3"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T">#REF!</definedName>
    <definedName name="HTU">#REF!</definedName>
    <definedName name="HTV">#REF!</definedName>
    <definedName name="HTVC">#REF!</definedName>
    <definedName name="HTVL">#REF!</definedName>
    <definedName name="hu" localSheetId="0" hidden="1">{"'Sheet1'!$L$16"}</definedName>
    <definedName name="hu" localSheetId="1" hidden="1">{"'Sheet1'!$L$16"}</definedName>
    <definedName name="hu" localSheetId="2" hidden="1">{"'Sheet1'!$L$16"}</definedName>
    <definedName name="hu" localSheetId="3" hidden="1">{"'Sheet1'!$L$16"}</definedName>
    <definedName name="hu" hidden="1">{"'Sheet1'!$L$16"}</definedName>
    <definedName name="HUB">#REF!</definedName>
    <definedName name="hung" localSheetId="0" hidden="1">{"'Sheet1'!$L$16"}</definedName>
    <definedName name="hung" localSheetId="1" hidden="1">{"'Sheet1'!$L$16"}</definedName>
    <definedName name="hung" localSheetId="2" hidden="1">{"'Sheet1'!$L$16"}</definedName>
    <definedName name="hung" localSheetId="3" hidden="1">{"'Sheet1'!$L$16"}</definedName>
    <definedName name="hung" hidden="1">{"'Sheet1'!$L$16"}</definedName>
    <definedName name="huy" localSheetId="0" hidden="1">{"'Sheet1'!$L$16"}</definedName>
    <definedName name="huy" localSheetId="1" hidden="1">{"'Sheet1'!$L$16"}</definedName>
    <definedName name="huy" localSheetId="2" hidden="1">{"'Sheet1'!$L$16"}</definedName>
    <definedName name="huy" localSheetId="3" hidden="1">{"'Sheet1'!$L$16"}</definedName>
    <definedName name="huy" hidden="1">{"'Sheet1'!$L$16"}</definedName>
    <definedName name="huy_xoa" localSheetId="0" hidden="1">{"'Sheet1'!$L$16"}</definedName>
    <definedName name="huy_xoa" localSheetId="1" hidden="1">{"'Sheet1'!$L$16"}</definedName>
    <definedName name="huy_xoa" localSheetId="2" hidden="1">{"'Sheet1'!$L$16"}</definedName>
    <definedName name="huy_xoa" localSheetId="3" hidden="1">{"'Sheet1'!$L$16"}</definedName>
    <definedName name="huy_xoa" hidden="1">{"'Sheet1'!$L$16"}</definedName>
    <definedName name="huy_xoa2" localSheetId="0" hidden="1">{"'Sheet1'!$L$16"}</definedName>
    <definedName name="huy_xoa2" localSheetId="1" hidden="1">{"'Sheet1'!$L$16"}</definedName>
    <definedName name="huy_xoa2" localSheetId="2" hidden="1">{"'Sheet1'!$L$16"}</definedName>
    <definedName name="huy_xoa2" localSheetId="3" hidden="1">{"'Sheet1'!$L$16"}</definedName>
    <definedName name="huy_xoa2" hidden="1">{"'Sheet1'!$L$16"}</definedName>
    <definedName name="HV">#REF!</definedName>
    <definedName name="hvac">#REF!</definedName>
    <definedName name="hvacctr">#REF!</definedName>
    <definedName name="hvacgis">#REF!</definedName>
    <definedName name="hvacgis4">#REF!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k">#REF!</definedName>
    <definedName name="Hxn">#REF!</definedName>
    <definedName name="I">#REF!</definedName>
    <definedName name="I_A">#REF!</definedName>
    <definedName name="I_B">#REF!</definedName>
    <definedName name="I_c">#REF!</definedName>
    <definedName name="I_p">#REF!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MANP">#REF!</definedName>
    <definedName name="INF">#REF!</definedName>
    <definedName name="Ing">#REF!</definedName>
    <definedName name="INPUT">#REF!</definedName>
    <definedName name="INPUT1">#REF!</definedName>
    <definedName name="inputCosti">#REF!</definedName>
    <definedName name="inputLf">#REF!</definedName>
    <definedName name="inputWTP">#REF!</definedName>
    <definedName name="INT">#REF!</definedName>
    <definedName name="iÒu_chØnh_theo_TT03" localSheetId="0">hsm</definedName>
    <definedName name="iÒu_chØnh_theo_TT03" localSheetId="1">hsm</definedName>
    <definedName name="iÒu_chØnh_theo_TT03" localSheetId="2">hsm</definedName>
    <definedName name="iÒu_chØnh_theo_TT03" localSheetId="3">hsm</definedName>
    <definedName name="iÒu_chØnh_theo_TT03">hsm</definedName>
    <definedName name="Ip" localSheetId="0">#REF!</definedName>
    <definedName name="Ip" localSheetId="1">#REF!</definedName>
    <definedName name="Ip" localSheetId="2">#REF!</definedName>
    <definedName name="Ip" localSheetId="3">#REF!</definedName>
    <definedName name="Ip">#REF!</definedName>
    <definedName name="Ip_" localSheetId="0">#REF!</definedName>
    <definedName name="Ip_" localSheetId="1">#REF!</definedName>
    <definedName name="Ip_" localSheetId="2">#REF!</definedName>
    <definedName name="Ip_" localSheetId="3">#REF!</definedName>
    <definedName name="Ip_">#REF!</definedName>
    <definedName name="IS_a" localSheetId="0">#REF!</definedName>
    <definedName name="IS_a" localSheetId="1">#REF!</definedName>
    <definedName name="IS_a" localSheetId="2">#REF!</definedName>
    <definedName name="IS_a" localSheetId="3">#REF!</definedName>
    <definedName name="IS_a">#REF!</definedName>
    <definedName name="IS_Clay">#REF!</definedName>
    <definedName name="IS_pH">#REF!</definedName>
    <definedName name="IST">#REF!</definedName>
    <definedName name="it" localSheetId="0" hidden="1">{"'Sheet1'!$L$16"}</definedName>
    <definedName name="it" localSheetId="1" hidden="1">{"'Sheet1'!$L$16"}</definedName>
    <definedName name="it" localSheetId="2" hidden="1">{"'Sheet1'!$L$16"}</definedName>
    <definedName name="it" localSheetId="3" hidden="1">{"'Sheet1'!$L$16"}</definedName>
    <definedName name="it" hidden="1">{"'Sheet1'!$L$16"}</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WTP">#REF!</definedName>
    <definedName name="j">#REF!</definedName>
    <definedName name="J.O">#REF!</definedName>
    <definedName name="J.O_GT">#REF!</definedName>
    <definedName name="j1.">#REF!</definedName>
    <definedName name="j2..">#REF!</definedName>
    <definedName name="j356C8">#REF!</definedName>
    <definedName name="J81j81">#REF!</definedName>
    <definedName name="JH" localSheetId="0" hidden="1">{"'Sheet1'!$L$16"}</definedName>
    <definedName name="JH" localSheetId="1" hidden="1">{"'Sheet1'!$L$16"}</definedName>
    <definedName name="JH" localSheetId="2" hidden="1">{"'Sheet1'!$L$16"}</definedName>
    <definedName name="JH" localSheetId="3" hidden="1">{"'Sheet1'!$L$16"}</definedName>
    <definedName name="JH" hidden="1">{"'Sheet1'!$L$16"}</definedName>
    <definedName name="JHJ" localSheetId="0" hidden="1">{"'Sheet1'!$L$16"}</definedName>
    <definedName name="JHJ" localSheetId="1" hidden="1">{"'Sheet1'!$L$16"}</definedName>
    <definedName name="JHJ" localSheetId="2" hidden="1">{"'Sheet1'!$L$16"}</definedName>
    <definedName name="JHJ" localSheetId="3" hidden="1">{"'Sheet1'!$L$16"}</definedName>
    <definedName name="JHJ" hidden="1">{"'Sheet1'!$L$16"}</definedName>
    <definedName name="jhk" localSheetId="0" hidden="1">{"'Sheet1'!$L$16"}</definedName>
    <definedName name="jhk" localSheetId="1" hidden="1">{"'Sheet1'!$L$16"}</definedName>
    <definedName name="jhk" localSheetId="2" hidden="1">{"'Sheet1'!$L$16"}</definedName>
    <definedName name="jhk" localSheetId="3" hidden="1">{"'Sheet1'!$L$16"}</definedName>
    <definedName name="jhk" hidden="1">{"'Sheet1'!$L$16"}</definedName>
    <definedName name="jhnjnn">#REF!</definedName>
    <definedName name="jkjhk" localSheetId="0" hidden="1">{"'Sheet1'!$L$16"}</definedName>
    <definedName name="jkjhk" localSheetId="1" hidden="1">{"'Sheet1'!$L$16"}</definedName>
    <definedName name="jkjhk" localSheetId="2" hidden="1">{"'Sheet1'!$L$16"}</definedName>
    <definedName name="jkjhk" localSheetId="3" hidden="1">{"'Sheet1'!$L$16"}</definedName>
    <definedName name="jkjhk" hidden="1">{"'Sheet1'!$L$16"}</definedName>
    <definedName name="JKJK" localSheetId="0" hidden="1">{"'Sheet1'!$L$16"}</definedName>
    <definedName name="JKJK" localSheetId="1" hidden="1">{"'Sheet1'!$L$16"}</definedName>
    <definedName name="JKJK" localSheetId="2" hidden="1">{"'Sheet1'!$L$16"}</definedName>
    <definedName name="JKJK" localSheetId="3" hidden="1">{"'Sheet1'!$L$16"}</definedName>
    <definedName name="JKJK" hidden="1">{"'Sheet1'!$L$16"}</definedName>
    <definedName name="JLJKL" localSheetId="0" hidden="1">{"'Sheet1'!$L$16"}</definedName>
    <definedName name="JLJKL" localSheetId="1" hidden="1">{"'Sheet1'!$L$16"}</definedName>
    <definedName name="JLJKL" localSheetId="2" hidden="1">{"'Sheet1'!$L$16"}</definedName>
    <definedName name="JLJKL" localSheetId="3" hidden="1">{"'Sheet1'!$L$16"}</definedName>
    <definedName name="JLJKL" hidden="1">{"'Sheet1'!$L$16"}</definedName>
    <definedName name="k">#REF!</definedName>
    <definedName name="k..">#REF!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xoa" localSheetId="0" hidden="1">{"Offgrid",#N/A,FALSE,"OFFGRID";"Region",#N/A,FALSE,"REGION";"Offgrid -2",#N/A,FALSE,"OFFGRID";"WTP",#N/A,FALSE,"WTP";"WTP -2",#N/A,FALSE,"WTP";"Project",#N/A,FALSE,"PROJECT";"Summary -2",#N/A,FALSE,"SUMMARY"}</definedName>
    <definedName name="k_xoa" localSheetId="1" hidden="1">{"Offgrid",#N/A,FALSE,"OFFGRID";"Region",#N/A,FALSE,"REGION";"Offgrid -2",#N/A,FALSE,"OFFGRID";"WTP",#N/A,FALSE,"WTP";"WTP -2",#N/A,FALSE,"WTP";"Project",#N/A,FALSE,"PROJECT";"Summary -2",#N/A,FALSE,"SUMMARY"}</definedName>
    <definedName name="k_xoa" localSheetId="2" hidden="1">{"Offgrid",#N/A,FALSE,"OFFGRID";"Region",#N/A,FALSE,"REGION";"Offgrid -2",#N/A,FALSE,"OFFGRID";"WTP",#N/A,FALSE,"WTP";"WTP -2",#N/A,FALSE,"WTP";"Project",#N/A,FALSE,"PROJECT";"Summary -2",#N/A,FALSE,"SUMMARY"}</definedName>
    <definedName name="k_xoa" localSheetId="3" hidden="1">{"Offgrid",#N/A,FALSE,"OFFGRID";"Region",#N/A,FALSE,"REGION";"Offgrid -2",#N/A,FALSE,"OFFGRID";"WTP",#N/A,FALSE,"WTP";"WTP -2",#N/A,FALSE,"WTP";"Project",#N/A,FALSE,"PROJECT";"Summary -2",#N/A,FALSE,"SUMMARY"}</definedName>
    <definedName name="k_xoa" hidden="1">{"Offgrid",#N/A,FALSE,"OFFGRID";"Region",#N/A,FALSE,"REGION";"Offgrid -2",#N/A,FALSE,"OFFGRID";"WTP",#N/A,FALSE,"WTP";"WTP -2",#N/A,FALSE,"WTP";"Project",#N/A,FALSE,"PROJECT";"Summary -2",#N/A,FALSE,"SUMMARY"}</definedName>
    <definedName name="k_xoa2" localSheetId="0" hidden="1">{"Offgrid",#N/A,FALSE,"OFFGRID";"Region",#N/A,FALSE,"REGION";"Offgrid -2",#N/A,FALSE,"OFFGRID";"WTP",#N/A,FALSE,"WTP";"WTP -2",#N/A,FALSE,"WTP";"Project",#N/A,FALSE,"PROJECT";"Summary -2",#N/A,FALSE,"SUMMARY"}</definedName>
    <definedName name="k_xoa2" localSheetId="1" hidden="1">{"Offgrid",#N/A,FALSE,"OFFGRID";"Region",#N/A,FALSE,"REGION";"Offgrid -2",#N/A,FALSE,"OFFGRID";"WTP",#N/A,FALSE,"WTP";"WTP -2",#N/A,FALSE,"WTP";"Project",#N/A,FALSE,"PROJECT";"Summary -2",#N/A,FALSE,"SUMMARY"}</definedName>
    <definedName name="k_xoa2" localSheetId="2" hidden="1">{"Offgrid",#N/A,FALSE,"OFFGRID";"Region",#N/A,FALSE,"REGION";"Offgrid -2",#N/A,FALSE,"OFFGRID";"WTP",#N/A,FALSE,"WTP";"WTP -2",#N/A,FALSE,"WTP";"Project",#N/A,FALSE,"PROJECT";"Summary -2",#N/A,FALSE,"SUMMARY"}</definedName>
    <definedName name="k_xoa2" localSheetId="3"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A">#REF!</definedName>
    <definedName name="ka.">#REF!</definedName>
    <definedName name="KAE">#REF!</definedName>
    <definedName name="KAS">#REF!</definedName>
    <definedName name="kb">#REF!</definedName>
    <definedName name="kc">#REF!</definedName>
    <definedName name="kcdd">#REF!</definedName>
    <definedName name="kcg">#REF!</definedName>
    <definedName name="kcong">#REF!</definedName>
    <definedName name="Kcto">#REF!</definedName>
    <definedName name="Kctx">#REF!</definedName>
    <definedName name="KDC">#REF!</definedName>
    <definedName name="kdien">#REF!</definedName>
    <definedName name="KE_HOACH_VON_PHU_THU">#REF!</definedName>
    <definedName name="KeBve">#REF!</definedName>
    <definedName name="kem">#REF!</definedName>
    <definedName name="Kepcapcacloai">#REF!</definedName>
    <definedName name="KFFMAX">#REF!</definedName>
    <definedName name="KFFMIN">#REF!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h">#REF!</definedName>
    <definedName name="KH_Chang">#REF!</definedName>
    <definedName name="khac">2</definedName>
    <definedName name="khac1">#REF!</definedName>
    <definedName name="khac2">#REF!</definedName>
    <definedName name="khanang">#REF!</definedName>
    <definedName name="Khanhdonnoitrunggiannoidieuchinh">#REF!</definedName>
    <definedName name="KHKQKD">#REF!</definedName>
    <definedName name="KHldatcat">#REF!</definedName>
    <definedName name="khoanbt">#N/A</definedName>
    <definedName name="khoand">#N/A</definedName>
    <definedName name="khoanda">#N/A</definedName>
    <definedName name="khoansat">#N/A</definedName>
    <definedName name="khoanthep">#N/A</definedName>
    <definedName name="khoanxd">#N/A</definedName>
    <definedName name="khobac">#REF!</definedName>
    <definedName name="KHOI_LUONG_DAT_DAO_DAP">#REF!</definedName>
    <definedName name="khong">#REF!</definedName>
    <definedName name="khongtruotgia" localSheetId="0" hidden="1">{"'Sheet1'!$L$16"}</definedName>
    <definedName name="khongtruotgia" localSheetId="1" hidden="1">{"'Sheet1'!$L$16"}</definedName>
    <definedName name="khongtruotgia" localSheetId="2" hidden="1">{"'Sheet1'!$L$16"}</definedName>
    <definedName name="khongtruotgia" localSheetId="3" hidden="1">{"'Sheet1'!$L$16"}</definedName>
    <definedName name="khongtruotgia" hidden="1">{"'Sheet1'!$L$16"}</definedName>
    <definedName name="KHTHUE">#REF!</definedName>
    <definedName name="KhuDanCuDucXuan">#REF!</definedName>
    <definedName name="KhuVHthethaoTongDich">#REF!</definedName>
    <definedName name="kich">#N/A</definedName>
    <definedName name="kich18">#N/A</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#N/A</definedName>
    <definedName name="kipdien">#REF!</definedName>
    <definedName name="kj">#REF!</definedName>
    <definedName name="kjk" localSheetId="0" hidden="1">{"'Sheet1'!$L$16"}</definedName>
    <definedName name="kjk" localSheetId="1" hidden="1">{"'Sheet1'!$L$16"}</definedName>
    <definedName name="kjk" localSheetId="2" hidden="1">{"'Sheet1'!$L$16"}</definedName>
    <definedName name="kjk" localSheetId="3" hidden="1">{"'Sheet1'!$L$16"}</definedName>
    <definedName name="kjk" hidden="1">{"'Sheet1'!$L$16"}</definedName>
    <definedName name="KKE_Sheet10_List">#REF!</definedName>
    <definedName name="kkk">#REF!</definedName>
    <definedName name="KL" localSheetId="0" hidden="1">{"'Sheet1'!$L$16"}</definedName>
    <definedName name="KL" localSheetId="1" hidden="1">{"'Sheet1'!$L$16"}</definedName>
    <definedName name="KL" localSheetId="2" hidden="1">{"'Sheet1'!$L$16"}</definedName>
    <definedName name="KL" localSheetId="3" hidden="1">{"'Sheet1'!$L$16"}</definedName>
    <definedName name="KL" hidden="1">{"'Sheet1'!$L$16"}</definedName>
    <definedName name="kl_ME">#REF!</definedName>
    <definedName name="KL1P">#REF!</definedName>
    <definedName name="klc">#REF!</definedName>
    <definedName name="klctbb">#REF!</definedName>
    <definedName name="KLDL">#REF!</definedName>
    <definedName name="KLFMAX">#REF!</definedName>
    <definedName name="KLFMIN">#REF!</definedName>
    <definedName name="klg">#REF!</definedName>
    <definedName name="KLHC15">#REF!</definedName>
    <definedName name="KLHC25">#REF!</definedName>
    <definedName name="KLHH">#REF!</definedName>
    <definedName name="kll">#REF!</definedName>
    <definedName name="KLLC15">#REF!</definedName>
    <definedName name="KLLC25">#REF!</definedName>
    <definedName name="KLMC15">#REF!</definedName>
    <definedName name="KLMC25">#REF!</definedName>
    <definedName name="KLTHDN">#REF!</definedName>
    <definedName name="KLVANKHUON">#REF!</definedName>
    <definedName name="KNEHT">#REF!</definedName>
    <definedName name="Kng">#REF!</definedName>
    <definedName name="KP">#REF!</definedName>
    <definedName name="kp1ph">#REF!</definedName>
    <definedName name="Ks">#REF!</definedName>
    <definedName name="KSDA" localSheetId="0" hidden="1">{"'Sheet1'!$L$16"}</definedName>
    <definedName name="KSDA" localSheetId="1" hidden="1">{"'Sheet1'!$L$16"}</definedName>
    <definedName name="KSDA" localSheetId="2" hidden="1">{"'Sheet1'!$L$16"}</definedName>
    <definedName name="KSDA" localSheetId="3" hidden="1">{"'Sheet1'!$L$16"}</definedName>
    <definedName name="KSDA" hidden="1">{"'Sheet1'!$L$16"}</definedName>
    <definedName name="KSTK">#REF!</definedName>
    <definedName name="kt">#REF!</definedName>
    <definedName name="ktc">#REF!</definedName>
    <definedName name="Kte">#REF!</definedName>
    <definedName name="kv">#REF!</definedName>
    <definedName name="KVC">#REF!</definedName>
    <definedName name="kvl">1.166</definedName>
    <definedName name="Kxc">#REF!</definedName>
    <definedName name="Kxp">#REF!</definedName>
    <definedName name="Ky">#REF!</definedName>
    <definedName name="Ký_nép">#REF!</definedName>
    <definedName name="l">#REF!</definedName>
    <definedName name="l_1">#REF!</definedName>
    <definedName name="L_mong">#REF!</definedName>
    <definedName name="l1d">#REF!</definedName>
    <definedName name="l2.">#REF!</definedName>
    <definedName name="L63x6">5800</definedName>
    <definedName name="Lab_tec">#REF!</definedName>
    <definedName name="LABEL">#REF!</definedName>
    <definedName name="Labour_cost">#REF!</definedName>
    <definedName name="Lac_tec">#REF!</definedName>
    <definedName name="laisuat">#REF!</definedName>
    <definedName name="lan">#REF!</definedName>
    <definedName name="lancan">#REF!</definedName>
    <definedName name="LandPreperationWage">#REF!</definedName>
    <definedName name="lanhto">#REF!</definedName>
    <definedName name="lantrai">#REF!</definedName>
    <definedName name="lao_keo_dam_cau">#REF!</definedName>
    <definedName name="LAP_DAT_TBA">#REF!</definedName>
    <definedName name="laptram">#REF!</definedName>
    <definedName name="Lb">#REF!</definedName>
    <definedName name="LBR">#REF!</definedName>
    <definedName name="LBS_22">107800000</definedName>
    <definedName name="LC5_total">#REF!</definedName>
    <definedName name="LC6_total">#REF!</definedName>
    <definedName name="LCB">#REF!</definedName>
    <definedName name="lcc">#N/A</definedName>
    <definedName name="LCD">#REF!</definedName>
    <definedName name="Lcot">#REF!</definedName>
    <definedName name="LCT">#REF!</definedName>
    <definedName name="Ld">#REF!</definedName>
    <definedName name="LDAM">#REF!</definedName>
    <definedName name="Ldatcat">#REF!</definedName>
    <definedName name="ldm">#REF!</definedName>
    <definedName name="Leâ_Coâng_Minh">#REF!</definedName>
    <definedName name="Lf">#REF!</definedName>
    <definedName name="LgL">#REF!</definedName>
    <definedName name="lh">#REF!</definedName>
    <definedName name="LiendanhVUTRAC">#REF!</definedName>
    <definedName name="LIET_KE_VI_TRI_DZ0.4KV">#REF!</definedName>
    <definedName name="LIET_KE_VI_TRI_DZ22KV">#REF!</definedName>
    <definedName name="LietKeDZ">#REF!</definedName>
    <definedName name="limcount" hidden="1">13</definedName>
    <definedName name="line15">#REF!</definedName>
    <definedName name="list">#REF!</definedName>
    <definedName name="ljkl" localSheetId="0" hidden="1">{"'Sheet1'!$L$16"}</definedName>
    <definedName name="ljkl" localSheetId="1" hidden="1">{"'Sheet1'!$L$16"}</definedName>
    <definedName name="ljkl" localSheetId="2" hidden="1">{"'Sheet1'!$L$16"}</definedName>
    <definedName name="ljkl" localSheetId="3" hidden="1">{"'Sheet1'!$L$16"}</definedName>
    <definedName name="ljkl" hidden="1">{"'Sheet1'!$L$16"}</definedName>
    <definedName name="LK" localSheetId="0" hidden="1">{"'Sheet1'!$L$16"}</definedName>
    <definedName name="LK" localSheetId="1" hidden="1">{"'Sheet1'!$L$16"}</definedName>
    <definedName name="LK" localSheetId="2" hidden="1">{"'Sheet1'!$L$16"}</definedName>
    <definedName name="LK" localSheetId="3" hidden="1">{"'Sheet1'!$L$16"}</definedName>
    <definedName name="LK" hidden="1">{"'Sheet1'!$L$16"}</definedName>
    <definedName name="LK_hathe">#REF!</definedName>
    <definedName name="LLs">#REF!</definedName>
    <definedName name="LM">#REF!</definedName>
    <definedName name="Lmk">#REF!</definedName>
    <definedName name="LMU">#REF!</definedName>
    <definedName name="LMUSelected">#REF!</definedName>
    <definedName name="LN">#REF!</definedName>
    <definedName name="lnm">#N/A</definedName>
    <definedName name="Lnsc">#REF!</definedName>
    <definedName name="lntt">#REF!</definedName>
    <definedName name="loai">#REF!</definedName>
    <definedName name="LoÁi_BQL">#REF!</definedName>
    <definedName name="LoÁi_CT">#REF!</definedName>
    <definedName name="LOAI_DUONG">#REF!</definedName>
    <definedName name="Loai_TD">#REF!</definedName>
    <definedName name="LoaiCT">#REF!</definedName>
    <definedName name="loaimuong">#REF!</definedName>
    <definedName name="LoaixeH">#REF!</definedName>
    <definedName name="LoaixeXB">#REF!</definedName>
    <definedName name="loinhuan">#REF!</definedName>
    <definedName name="lon">#REF!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tec">#REF!</definedName>
    <definedName name="LRMC">#REF!</definedName>
    <definedName name="lrung">#REF!</definedName>
    <definedName name="lt">#REF!</definedName>
    <definedName name="LTD">#REF!</definedName>
    <definedName name="ltdbgt">#REF!</definedName>
    <definedName name="LTGTQM">#REF!</definedName>
    <definedName name="ltre">#REF!</definedName>
    <definedName name="lu12.2">#REF!</definedName>
    <definedName name="lu14.5">#REF!</definedName>
    <definedName name="lu15.5">#REF!</definedName>
    <definedName name="lu8.5">#REF!</definedName>
    <definedName name="lulop25">#N/A</definedName>
    <definedName name="luoichanrac">#REF!</definedName>
    <definedName name="LuongGoiXuat">#REF!</definedName>
    <definedName name="LuongXuatBan">#REF!</definedName>
    <definedName name="lurung25">#N/A</definedName>
    <definedName name="luthep12">#N/A</definedName>
    <definedName name="luthep8.5">#N/A</definedName>
    <definedName name="luuthong">#REF!</definedName>
    <definedName name="lv..">#REF!</definedName>
    <definedName name="lVC">#REF!</definedName>
    <definedName name="lvr..">#REF!</definedName>
    <definedName name="LVT">#REF!</definedName>
    <definedName name="LVX">#REF!</definedName>
    <definedName name="Lx">#REF!</definedName>
    <definedName name="LX100N">#REF!</definedName>
    <definedName name="m">#REF!</definedName>
    <definedName name="M0.4">#REF!</definedName>
    <definedName name="m1.">#REF!</definedName>
    <definedName name="m10_">#REF!</definedName>
    <definedName name="M102bn">#REF!</definedName>
    <definedName name="M102bnvc">#REF!</definedName>
    <definedName name="M10aa1p">#REF!</definedName>
    <definedName name="M10bbnc">#REF!</definedName>
    <definedName name="M10bbvc">#REF!</definedName>
    <definedName name="M10bbvl">#REF!</definedName>
    <definedName name="m11_">#REF!</definedName>
    <definedName name="M122bnvc">#REF!</definedName>
    <definedName name="M12ba3p">#REF!</definedName>
    <definedName name="M12bb1p">#REF!</definedName>
    <definedName name="M12cbnc">#REF!</definedName>
    <definedName name="M12cbvl">#REF!</definedName>
    <definedName name="M14bb1p">#REF!</definedName>
    <definedName name="m1m">#REF!</definedName>
    <definedName name="m2_">#REF!</definedName>
    <definedName name="M2H">#REF!</definedName>
    <definedName name="m2m">#REF!</definedName>
    <definedName name="m3_">#REF!</definedName>
    <definedName name="m3m">#REF!</definedName>
    <definedName name="m4_">#REF!</definedName>
    <definedName name="m4m">#REF!</definedName>
    <definedName name="m5_">#REF!</definedName>
    <definedName name="m6_">#REF!</definedName>
    <definedName name="m7_">#REF!</definedName>
    <definedName name="m8_">#REF!</definedName>
    <definedName name="M8aaHT">#REF!</definedName>
    <definedName name="m8aanc">#REF!</definedName>
    <definedName name="m8aavl">#REF!</definedName>
    <definedName name="M8aHT">#REF!</definedName>
    <definedName name="m9_">#REF!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ieu">#REF!</definedName>
    <definedName name="MAJ_CON_EQP">#REF!</definedName>
    <definedName name="MaKhachNhapXuat">#REF!</definedName>
    <definedName name="MaMay_Q">#N/A</definedName>
    <definedName name="MaNhapXuat">#REF!</definedName>
    <definedName name="Mat_cau">#REF!</definedName>
    <definedName name="MatDuong">#REF!</definedName>
    <definedName name="MATK">#REF!</definedName>
    <definedName name="Maùy_bieán_aùp_löïc_110_22_15KV___40MVA">#REF!</definedName>
    <definedName name="Maùy_thi_coâng">"mtc"</definedName>
    <definedName name="MAVANKHUON">#REF!</definedName>
    <definedName name="MAVLTHDN">#REF!</definedName>
    <definedName name="maybua">#REF!</definedName>
    <definedName name="maycay">#REF!</definedName>
    <definedName name="mayrhhbtn100">#REF!</definedName>
    <definedName name="mayrhhbtn65">#REF!</definedName>
    <definedName name="mayui110">#REF!</definedName>
    <definedName name="mazut">#REF!</definedName>
    <definedName name="MB20nc">#REF!</definedName>
    <definedName name="MB20vc">#REF!</definedName>
    <definedName name="MB20vl">#REF!</definedName>
    <definedName name="MBA">#REF!</definedName>
    <definedName name="Mba1p">#REF!</definedName>
    <definedName name="Mba3p">#REF!</definedName>
    <definedName name="Mbb3p">#REF!</definedName>
    <definedName name="Mbn1p">#REF!</definedName>
    <definedName name="MBT">#REF!</definedName>
    <definedName name="Mbtong">#REF!</definedName>
    <definedName name="mc1.5">#REF!</definedName>
    <definedName name="mc1.5s7">#REF!</definedName>
    <definedName name="mcbt">#REF!</definedName>
    <definedName name="mcgd">#REF!</definedName>
    <definedName name="mcgds7">#REF!</definedName>
    <definedName name="MDBT">#REF!</definedName>
    <definedName name="me">#REF!</definedName>
    <definedName name="Mè_A1">#REF!</definedName>
    <definedName name="Mè_A2">#REF!</definedName>
    <definedName name="MENU1">#REF!</definedName>
    <definedName name="MENUVIEW">#REF!</definedName>
    <definedName name="MESSAGE">#REF!</definedName>
    <definedName name="MESSAGE1">#REF!</definedName>
    <definedName name="MESSAGE2">#REF!</definedName>
    <definedName name="METAL">#REF!</definedName>
    <definedName name="MG_A">#REF!</definedName>
    <definedName name="MHDG">#REF!</definedName>
    <definedName name="mi">#REF!</definedName>
    <definedName name="MIH">#REF!</definedName>
    <definedName name="MINH">#REF!</definedName>
    <definedName name="minh_1">#REF!</definedName>
    <definedName name="minh_mtk">#REF!</definedName>
    <definedName name="minh1">#REF!</definedName>
    <definedName name="miyu" localSheetId="0" hidden="1">{"'Sheet1'!$L$16"}</definedName>
    <definedName name="miyu" localSheetId="1" hidden="1">{"'Sheet1'!$L$16"}</definedName>
    <definedName name="miyu" localSheetId="2" hidden="1">{"'Sheet1'!$L$16"}</definedName>
    <definedName name="miyu" localSheetId="3" hidden="1">{"'Sheet1'!$L$16"}</definedName>
    <definedName name="miyu" hidden="1">{"'Sheet1'!$L$16"}</definedName>
    <definedName name="MM">#REF!</definedName>
    <definedName name="mnkhi">#REF!</definedName>
    <definedName name="mo" localSheetId="0" hidden="1">{"'Sheet1'!$L$16"}</definedName>
    <definedName name="mo" localSheetId="1" hidden="1">{"'Sheet1'!$L$16"}</definedName>
    <definedName name="mo" localSheetId="2" hidden="1">{"'Sheet1'!$L$16"}</definedName>
    <definedName name="mo" localSheetId="3" hidden="1">{"'Sheet1'!$L$16"}</definedName>
    <definedName name="mo" hidden="1">{"'Sheet1'!$L$16"}</definedName>
    <definedName name="MODIFY">#REF!</definedName>
    <definedName name="moi" localSheetId="0" hidden="1">{"'Sheet1'!$L$16"}</definedName>
    <definedName name="moi" localSheetId="1" hidden="1">{"'Sheet1'!$L$16"}</definedName>
    <definedName name="moi" localSheetId="2" hidden="1">{"'Sheet1'!$L$16"}</definedName>
    <definedName name="moi" localSheetId="3" hidden="1">{"'Sheet1'!$L$16"}</definedName>
    <definedName name="moi" hidden="1">{"'Sheet1'!$L$16"}</definedName>
    <definedName name="mongbang">#REF!</definedName>
    <definedName name="mongdon">#REF!</definedName>
    <definedName name="Morning">#N/A</definedName>
    <definedName name="Morong">#REF!</definedName>
    <definedName name="Morong4054_85">#REF!</definedName>
    <definedName name="morong4054_98">#REF!</definedName>
    <definedName name="Moùng">#REF!</definedName>
    <definedName name="mR">#REF!</definedName>
    <definedName name="mrai">#REF!</definedName>
    <definedName name="msan">#REF!</definedName>
    <definedName name="MSCT">#REF!</definedName>
    <definedName name="msvt_bg">#REF!</definedName>
    <definedName name="MSVT_TAM">#REF!</definedName>
    <definedName name="mtcdg">#REF!</definedName>
    <definedName name="MTCLD">#REF!</definedName>
    <definedName name="MTCT">#REF!</definedName>
    <definedName name="mtk">#REF!</definedName>
    <definedName name="MTMAC12">#REF!</definedName>
    <definedName name="MTN">#REF!</definedName>
    <definedName name="mtram">#REF!</definedName>
    <definedName name="Mtt">#REF!</definedName>
    <definedName name="Mtth">#REF!</definedName>
    <definedName name="MttI">#REF!</definedName>
    <definedName name="MttII">#REF!</definedName>
    <definedName name="MttX">#REF!</definedName>
    <definedName name="MTXL">#REF!</definedName>
    <definedName name="Mu">#REF!</definedName>
    <definedName name="Mu_">#REF!</definedName>
    <definedName name="MUA">#REF!</definedName>
    <definedName name="mui">#REF!</definedName>
    <definedName name="mxlat">#REF!</definedName>
    <definedName name="mxuc">#REF!</definedName>
    <definedName name="myle">#REF!</definedName>
    <definedName name="n">#REF!</definedName>
    <definedName name="n_1">#REF!</definedName>
    <definedName name="N_1111">#REF!</definedName>
    <definedName name="N_1112">#REF!</definedName>
    <definedName name="N_1121">#REF!</definedName>
    <definedName name="N_1122">#REF!</definedName>
    <definedName name="N_1131">#REF!</definedName>
    <definedName name="N_1132">#REF!</definedName>
    <definedName name="N_131">#REF!</definedName>
    <definedName name="N_1331">#REF!</definedName>
    <definedName name="N_1332">#REF!</definedName>
    <definedName name="N_1338">#REF!</definedName>
    <definedName name="N_1388">#REF!</definedName>
    <definedName name="N_139">#REF!</definedName>
    <definedName name="N_141">#REF!</definedName>
    <definedName name="N_1421">#REF!</definedName>
    <definedName name="N_1422">#REF!</definedName>
    <definedName name="N_144">#REF!</definedName>
    <definedName name="N_152">#REF!</definedName>
    <definedName name="N_1531">#REF!</definedName>
    <definedName name="N_1532">#REF!</definedName>
    <definedName name="N_154">#REF!</definedName>
    <definedName name="N_155">#REF!</definedName>
    <definedName name="N_156">#REF!</definedName>
    <definedName name="n_2">#REF!</definedName>
    <definedName name="N_2111">#REF!</definedName>
    <definedName name="N_2112">#REF!</definedName>
    <definedName name="N_2113">#REF!</definedName>
    <definedName name="N_2114">#REF!</definedName>
    <definedName name="N_2115">#REF!</definedName>
    <definedName name="N_2118">#REF!</definedName>
    <definedName name="N_2131">#REF!</definedName>
    <definedName name="N_2132">#REF!</definedName>
    <definedName name="N_2134">#REF!</definedName>
    <definedName name="N_2138">#REF!</definedName>
    <definedName name="N_2141">#REF!</definedName>
    <definedName name="N_2142">#REF!</definedName>
    <definedName name="N_2143">#REF!</definedName>
    <definedName name="N_2411">#REF!</definedName>
    <definedName name="N_2412">#REF!</definedName>
    <definedName name="N_2413">#REF!</definedName>
    <definedName name="N_244">#REF!</definedName>
    <definedName name="n_3">#REF!</definedName>
    <definedName name="N_311">#REF!</definedName>
    <definedName name="N_315">#REF!</definedName>
    <definedName name="N_331">#REF!</definedName>
    <definedName name="N_33311">#REF!</definedName>
    <definedName name="N_33312">#REF!</definedName>
    <definedName name="N_3333">#REF!</definedName>
    <definedName name="N_3334">#REF!</definedName>
    <definedName name="N_3337">#REF!</definedName>
    <definedName name="N_3338">#REF!</definedName>
    <definedName name="N_3339">#REF!</definedName>
    <definedName name="N_334">#REF!</definedName>
    <definedName name="N_3383">#REF!</definedName>
    <definedName name="N_3384">#REF!</definedName>
    <definedName name="N_3388">#REF!</definedName>
    <definedName name="N_411">#REF!</definedName>
    <definedName name="N_412">#REF!</definedName>
    <definedName name="N_413">#REF!</definedName>
    <definedName name="N_415">#REF!</definedName>
    <definedName name="N_416">#REF!</definedName>
    <definedName name="N_4211">#REF!</definedName>
    <definedName name="N_4212">#REF!</definedName>
    <definedName name="N_441">#REF!</definedName>
    <definedName name="N_5111">#REF!</definedName>
    <definedName name="N_621">#REF!</definedName>
    <definedName name="N_622">#REF!</definedName>
    <definedName name="N_6271">#REF!</definedName>
    <definedName name="N_6272">#REF!</definedName>
    <definedName name="N_6273">#REF!</definedName>
    <definedName name="N_6274">#REF!</definedName>
    <definedName name="N_6277">#REF!</definedName>
    <definedName name="N_6278">#REF!</definedName>
    <definedName name="N_632">#REF!</definedName>
    <definedName name="N_6412">#REF!</definedName>
    <definedName name="N_6417">#REF!</definedName>
    <definedName name="N_6421">#REF!</definedName>
    <definedName name="N_6422">#REF!</definedName>
    <definedName name="N_6423">#REF!</definedName>
    <definedName name="N_6424">#REF!</definedName>
    <definedName name="N_6425">#REF!</definedName>
    <definedName name="N_6427">#REF!</definedName>
    <definedName name="N_6428">#REF!</definedName>
    <definedName name="N_711">#REF!</definedName>
    <definedName name="N_721">#REF!</definedName>
    <definedName name="N_811">#REF!</definedName>
    <definedName name="N_821">#REF!</definedName>
    <definedName name="N_911">#REF!</definedName>
    <definedName name="N_Class1">#REF!</definedName>
    <definedName name="N_Class2">#REF!</definedName>
    <definedName name="N_Class3">#REF!</definedName>
    <definedName name="N_Class4">#REF!</definedName>
    <definedName name="N_Class5">#REF!</definedName>
    <definedName name="N_con">#REF!</definedName>
    <definedName name="N_GTGTKT">#REF!</definedName>
    <definedName name="N_lchae">#REF!</definedName>
    <definedName name="N_NPT">#REF!</definedName>
    <definedName name="N_P">#REF!</definedName>
    <definedName name="N_run">#REF!</definedName>
    <definedName name="N_sed">#REF!</definedName>
    <definedName name="N_TG">#REF!</definedName>
    <definedName name="N_TM">#REF!</definedName>
    <definedName name="N_TSCD">#REF!</definedName>
    <definedName name="N_TSLD">#REF!</definedName>
    <definedName name="N_V">#REF!</definedName>
    <definedName name="N_volae">#REF!</definedName>
    <definedName name="n1_">#REF!</definedName>
    <definedName name="n1pig">#REF!</definedName>
    <definedName name="N1pIGvc">#REF!</definedName>
    <definedName name="n1pind">#REF!</definedName>
    <definedName name="N1pINDvc">#REF!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#REF!</definedName>
    <definedName name="NAMCHODON">#REF!</definedName>
    <definedName name="Name">#REF!</definedName>
    <definedName name="naunhua">#N/A</definedName>
    <definedName name="nc">#REF!</definedName>
    <definedName name="nc.3">#REF!</definedName>
    <definedName name="nc.4">#REF!</definedName>
    <definedName name="nc_btm10">#REF!</definedName>
    <definedName name="nc_btm100">#REF!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D100">#REF!</definedName>
    <definedName name="NCBD200">#REF!</definedName>
    <definedName name="NCBD250">#REF!</definedName>
    <definedName name="ncc">1.183</definedName>
    <definedName name="NCC2.5">#REF!</definedName>
    <definedName name="NCC2.7">#REF!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1.066</definedName>
    <definedName name="ncday35">#REF!</definedName>
    <definedName name="ncday50">#REF!</definedName>
    <definedName name="ncday70">#REF!</definedName>
    <definedName name="ncday95">#REF!</definedName>
    <definedName name="ncdg">#REF!</definedName>
    <definedName name="NCGF">#REF!</definedName>
    <definedName name="ncgff">#REF!</definedName>
    <definedName name="NCKday">#REF!</definedName>
    <definedName name="NCKT">#REF!</definedName>
    <definedName name="NCLD">#REF!</definedName>
    <definedName name="NCMTC">#REF!</definedName>
    <definedName name="ncong">#REF!</definedName>
    <definedName name="NCPP">#REF!</definedName>
    <definedName name="nctn">#REF!</definedName>
    <definedName name="nctram">#REF!</definedName>
    <definedName name="ncv">#REF!</definedName>
    <definedName name="NCVC100">#REF!</definedName>
    <definedName name="NCVC200">#REF!</definedName>
    <definedName name="NCVC250">#REF!</definedName>
    <definedName name="NCVC3P">#REF!</definedName>
    <definedName name="NCVCM100">#REF!</definedName>
    <definedName name="NCVCM200">#REF!</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c">#REF!</definedName>
    <definedName name="NDFN">#REF!</definedName>
    <definedName name="NDFP">#REF!</definedName>
    <definedName name="Ne" localSheetId="0" hidden="1">{"'Sheet1'!$L$16"}</definedName>
    <definedName name="Ne" localSheetId="1" hidden="1">{"'Sheet1'!$L$16"}</definedName>
    <definedName name="Ne" localSheetId="2" hidden="1">{"'Sheet1'!$L$16"}</definedName>
    <definedName name="Ne" localSheetId="3" hidden="1">{"'Sheet1'!$L$16"}</definedName>
    <definedName name="Ne" hidden="1">{"'Sheet1'!$L$16"}</definedName>
    <definedName name="NECCO">#REF!</definedName>
    <definedName name="NECCO_bill">#REF!</definedName>
    <definedName name="NECCO_VL">#REF!</definedName>
    <definedName name="NenDuong">#REF!</definedName>
    <definedName name="nenkhi">#N/A</definedName>
    <definedName name="nenkhi17">#N/A</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4T">#N/A</definedName>
    <definedName name="NET">#REF!</definedName>
    <definedName name="NET_1">#REF!</definedName>
    <definedName name="NET_ANA">#REF!</definedName>
    <definedName name="NET_ANA_1">#REF!</definedName>
    <definedName name="NET_ANA_2">#REF!</definedName>
    <definedName name="NEXT">#REF!</definedName>
    <definedName name="NGAØY">#REF!</definedName>
    <definedName name="ngau">#REF!</definedName>
    <definedName name="NgayNhapXuat">#REF!</definedName>
    <definedName name="nght">#REF!</definedName>
    <definedName name="ngu" localSheetId="0" hidden="1">{"'Sheet1'!$L$16"}</definedName>
    <definedName name="ngu" localSheetId="1" hidden="1">{"'Sheet1'!$L$16"}</definedName>
    <definedName name="ngu" localSheetId="2" hidden="1">{"'Sheet1'!$L$16"}</definedName>
    <definedName name="ngu" localSheetId="3" hidden="1">{"'Sheet1'!$L$16"}</definedName>
    <definedName name="ngu" hidden="1">{"'Sheet1'!$L$16"}</definedName>
    <definedName name="NH">#REF!</definedName>
    <definedName name="NHAÂN_COÂNG" localSheetId="0">BTRAM</definedName>
    <definedName name="NHAÂN_COÂNG" localSheetId="1">BTRAM</definedName>
    <definedName name="NHAÂN_COÂNG" localSheetId="2">BTRAM</definedName>
    <definedName name="NHAÂN_COÂNG" localSheetId="3">BTRAM</definedName>
    <definedName name="NHAÂN_COÂNG">BTRAM</definedName>
    <definedName name="Nhaân_coâng_baäc_3_0_7__Nhoùm_1">"nc"</definedName>
    <definedName name="Nhâm_Ctr">#REF!</definedName>
    <definedName name="Nhancong2">#REF!</definedName>
    <definedName name="Nhapsolieu">#REF!</definedName>
    <definedName name="nhcong">#REF!</definedName>
    <definedName name="nhcong1">#REF!</definedName>
    <definedName name="nhcong2">#REF!</definedName>
    <definedName name="nhd">#REF!</definedName>
    <definedName name="nhfffd" localSheetId="0">{"DZ-TDTB2.XLS","Dcksat.xls"}</definedName>
    <definedName name="nhfffd" localSheetId="1">{"DZ-TDTB2.XLS","Dcksat.xls"}</definedName>
    <definedName name="nhfffd" localSheetId="2">{"DZ-TDTB2.XLS","Dcksat.xls"}</definedName>
    <definedName name="nhfffd" localSheetId="3">{"DZ-TDTB2.XLS","Dcksat.xls"}</definedName>
    <definedName name="nhfffd">{"DZ-TDTB2.XLS","Dcksat.xls"}</definedName>
    <definedName name="NhienlieuNL">#REF!</definedName>
    <definedName name="nhn">#REF!</definedName>
    <definedName name="NhNgam">#REF!</definedName>
    <definedName name="NHot">#REF!</definedName>
    <definedName name="NhTreo">#REF!</definedName>
    <definedName name="nhu">#REF!</definedName>
    <definedName name="nhua">#REF!</definedName>
    <definedName name="nhuad">#REF!</definedName>
    <definedName name="nhutuong">#N/A</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c">#REF!</definedName>
    <definedName name="ninvl3p">#REF!</definedName>
    <definedName name="nl">#REF!</definedName>
    <definedName name="nl1p">#REF!</definedName>
    <definedName name="nl3p">#REF!</definedName>
    <definedName name="NLFElse">#REF!</definedName>
    <definedName name="NLHC15">#REF!</definedName>
    <definedName name="NLHC25">#REF!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 localSheetId="0" hidden="1">{"'Sheet1'!$L$16"}</definedName>
    <definedName name="nnn" localSheetId="1" hidden="1">{"'Sheet1'!$L$16"}</definedName>
    <definedName name="nnn" localSheetId="2" hidden="1">{"'Sheet1'!$L$16"}</definedName>
    <definedName name="nnn" localSheetId="3" hidden="1">{"'Sheet1'!$L$16"}</definedName>
    <definedName name="nnn" hidden="1">{"'Sheet1'!$L$16"}</definedName>
    <definedName name="nnnc3p">#REF!</definedName>
    <definedName name="nnvl3p">#REF!</definedName>
    <definedName name="No">#REF!</definedName>
    <definedName name="No.9" localSheetId="0" hidden="1">{"'Sheet1'!$L$16"}</definedName>
    <definedName name="No.9" localSheetId="1" hidden="1">{"'Sheet1'!$L$16"}</definedName>
    <definedName name="No.9" localSheetId="2" hidden="1">{"'Sheet1'!$L$16"}</definedName>
    <definedName name="No.9" localSheetId="3" hidden="1">{"'Sheet1'!$L$16"}</definedName>
    <definedName name="No.9" hidden="1">{"'Sheet1'!$L$16"}</definedName>
    <definedName name="noc">#REF!</definedName>
    <definedName name="NOISUY">#REF!</definedName>
    <definedName name="NoiSuy_TKP">#REF!</definedName>
    <definedName name="none">#REF!</definedName>
    <definedName name="nop">#REF!</definedName>
    <definedName name="Np">#REF!</definedName>
    <definedName name="Np_">#REF!</definedName>
    <definedName name="npr">#REF!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k">#REF!</definedName>
    <definedName name="nsl">#REF!</definedName>
    <definedName name="nt">#REF!</definedName>
    <definedName name="ÑTHH">#REF!</definedName>
    <definedName name="nuoc2">#REF!</definedName>
    <definedName name="nuoc4">#REF!</definedName>
    <definedName name="nuoc5">#REF!</definedName>
    <definedName name="Nut_tec">#REF!</definedName>
    <definedName name="nuy">#REF!</definedName>
    <definedName name="NVF">#REF!</definedName>
    <definedName name="nw">#REF!</definedName>
    <definedName name="nxc">#REF!</definedName>
    <definedName name="NXHT">#REF!</definedName>
    <definedName name="NXnc">#REF!</definedName>
    <definedName name="nxp">#REF!</definedName>
    <definedName name="NXvl">#REF!</definedName>
    <definedName name="o" localSheetId="0" hidden="1">{"'Sheet1'!$L$16"}</definedName>
    <definedName name="o" localSheetId="1" hidden="1">{"'Sheet1'!$L$16"}</definedName>
    <definedName name="o" localSheetId="2" hidden="1">{"'Sheet1'!$L$16"}</definedName>
    <definedName name="o" localSheetId="3" hidden="1">{"'Sheet1'!$L$16"}</definedName>
    <definedName name="o" hidden="1">{"'Sheet1'!$L$16"}</definedName>
    <definedName name="O_M">#REF!</definedName>
    <definedName name="O_N">#REF!</definedName>
    <definedName name="o_n_phÝ_1__thu_nhËp_th_ng">#REF!</definedName>
    <definedName name="Ö135">#REF!</definedName>
    <definedName name="oa">#REF!</definedName>
    <definedName name="ob">#REF!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N">#REF!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hom">#REF!</definedName>
    <definedName name="options">#REF!</definedName>
    <definedName name="ORD">#REF!</definedName>
    <definedName name="OrderTable" hidden="1">#REF!</definedName>
    <definedName name="ORF">#REF!</definedName>
    <definedName name="oto10T">#REF!</definedName>
    <definedName name="oto5m3">#REF!</definedName>
    <definedName name="oto5T">#REF!</definedName>
    <definedName name="oto7T">#REF!</definedName>
    <definedName name="otobt6">#REF!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ü0">#REF!</definedName>
    <definedName name="Out">#N/A</definedName>
    <definedName name="OutRow">#REF!</definedName>
    <definedName name="ov">#REF!</definedName>
    <definedName name="oxy">#REF!</definedName>
    <definedName name="P_Class1">#REF!</definedName>
    <definedName name="P_Class2">#REF!</definedName>
    <definedName name="P_Class3">#REF!</definedName>
    <definedName name="P_Class4">#REF!</definedName>
    <definedName name="P_Class5">#REF!</definedName>
    <definedName name="P_con">#REF!</definedName>
    <definedName name="P_run">#REF!</definedName>
    <definedName name="P_sed">#REF!</definedName>
    <definedName name="PA">#REF!</definedName>
    <definedName name="PACNGOI">#REF!</definedName>
    <definedName name="palang">#N/A</definedName>
    <definedName name="panen">#REF!</definedName>
    <definedName name="pantoi">#REF!</definedName>
    <definedName name="Pbnn">#REF!</definedName>
    <definedName name="Pbno">#REF!</definedName>
    <definedName name="Pbnx">#REF!</definedName>
    <definedName name="PChe">#REF!</definedName>
    <definedName name="Pd">#REF!</definedName>
    <definedName name="Pe_Class1">#REF!</definedName>
    <definedName name="Pe_Class2">#REF!</definedName>
    <definedName name="Pe_Class3">#REF!</definedName>
    <definedName name="Pe_Class4">#REF!</definedName>
    <definedName name="Pe_Class5">#REF!</definedName>
    <definedName name="PFF">#REF!</definedName>
    <definedName name="pgia">#REF!</definedName>
    <definedName name="PHADO">#REF!</definedName>
    <definedName name="PHAN_DIEN_DZ0.4KV">#REF!</definedName>
    <definedName name="PHAN_DIEN_TBA">#REF!</definedName>
    <definedName name="PHAN_MUA_SAM_DZ0.4KV">#REF!</definedName>
    <definedName name="PhanChung">#REF!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_inertial">#REF!</definedName>
    <definedName name="Phone">#REF!</definedName>
    <definedName name="phongnuoc">#REF!</definedName>
    <definedName name="phson">#REF!</definedName>
    <definedName name="phtuyen">#REF!</definedName>
    <definedName name="phu_luc_vua">#REF!</definedName>
    <definedName name="phugia2">#REF!</definedName>
    <definedName name="phugia3">#REF!</definedName>
    <definedName name="phugia4">#REF!</definedName>
    <definedName name="phugia5">#REF!</definedName>
    <definedName name="Phukienduongday">#REF!</definedName>
    <definedName name="phunson">#N/A</definedName>
    <definedName name="phunvua">#N/A</definedName>
    <definedName name="Pi">#REF!</definedName>
    <definedName name="pic">#REF!</definedName>
    <definedName name="PIL">#REF!</definedName>
    <definedName name="PileSize">#REF!</definedName>
    <definedName name="PileType">#REF!</definedName>
    <definedName name="PK">#REF!</definedName>
    <definedName name="PL" localSheetId="0" hidden="1">{"'Sheet1'!$L$16"}</definedName>
    <definedName name="PL" localSheetId="1" hidden="1">{"'Sheet1'!$L$16"}</definedName>
    <definedName name="PL" localSheetId="2" hidden="1">{"'Sheet1'!$L$16"}</definedName>
    <definedName name="PL" localSheetId="3" hidden="1">{"'Sheet1'!$L$16"}</definedName>
    <definedName name="PL" hidden="1">{"'Sheet1'!$L$16"}</definedName>
    <definedName name="PLCT">#REF!</definedName>
    <definedName name="plctel">#REF!</definedName>
    <definedName name="PLOT">#REF!</definedName>
    <definedName name="PlucBcaoTD" localSheetId="0" hidden="1">{"'Sheet1'!$L$16"}</definedName>
    <definedName name="PlucBcaoTD" localSheetId="1" hidden="1">{"'Sheet1'!$L$16"}</definedName>
    <definedName name="PlucBcaoTD" localSheetId="2" hidden="1">{"'Sheet1'!$L$16"}</definedName>
    <definedName name="PlucBcaoTD" localSheetId="3" hidden="1">{"'Sheet1'!$L$16"}</definedName>
    <definedName name="PlucBcaoTD" hidden="1">{"'Sheet1'!$L$16"}</definedName>
    <definedName name="pm..">#REF!</definedName>
    <definedName name="PMU_18">#REF!</definedName>
    <definedName name="PMU18_Bill">#REF!</definedName>
    <definedName name="PMU18_VL">#REF!</definedName>
    <definedName name="PMUX">#REF!</definedName>
    <definedName name="Poppy">#REF!</definedName>
    <definedName name="pp">#REF!</definedName>
    <definedName name="ppp">#REF!</definedName>
    <definedName name="PR">#REF!</definedName>
    <definedName name="PRC">#REF!</definedName>
    <definedName name="PrecNden">#REF!</definedName>
    <definedName name="PRICE">#REF!</definedName>
    <definedName name="PRICE1">#REF!</definedName>
    <definedName name="Prin">#REF!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0">#REF!</definedName>
    <definedName name="_xlnm.Print_Area" localSheetId="1">#REF!</definedName>
    <definedName name="_xlnm.Print_Area" localSheetId="2">#REF!</definedName>
    <definedName name="_xlnm.Print_Area" localSheetId="3">#REF!</definedName>
    <definedName name="_xlnm.Print_Area" localSheetId="4">'b5 gtnt'!$A$3:$M$22</definedName>
    <definedName name="_xlnm.Print_Area" localSheetId="5">'b6. kmnd'!$A$1:$I$29</definedName>
    <definedName name="_xlnm.Print_Area">#REF!</definedName>
    <definedName name="Print_Title" localSheetId="0">#REF!</definedName>
    <definedName name="Print_Title" localSheetId="1">#REF!</definedName>
    <definedName name="Print_Title" localSheetId="2">#REF!</definedName>
    <definedName name="Print_Title" localSheetId="3">#REF!</definedName>
    <definedName name="Print_Title">#REF!</definedName>
    <definedName name="_xlnm.Print_Titles" localSheetId="6">'P7. Giai ngan NSTW'!$5:$7</definedName>
    <definedName name="_xlnm.Print_Titles">#N/A</definedName>
    <definedName name="PRINT_TITLES_MI" localSheetId="0">#REF!</definedName>
    <definedName name="PRINT_TITLES_MI" localSheetId="1">#REF!</definedName>
    <definedName name="PRINT_TITLES_MI" localSheetId="2">#REF!</definedName>
    <definedName name="PRINT_TITLES_MI" localSheetId="3">#REF!</definedName>
    <definedName name="PRINT_TITLES_MI">#REF!</definedName>
    <definedName name="PRINT1" localSheetId="0">#REF!</definedName>
    <definedName name="PRINT1" localSheetId="1">#REF!</definedName>
    <definedName name="PRINT1" localSheetId="2">#REF!</definedName>
    <definedName name="PRINT1" localSheetId="3">#REF!</definedName>
    <definedName name="PRINT1">#REF!</definedName>
    <definedName name="PRINTA">#REF!</definedName>
    <definedName name="PRINTB">#REF!</definedName>
    <definedName name="PRINTC">#REF!</definedName>
    <definedName name="Prints_titles">#REF!</definedName>
    <definedName name="prjName">#REF!</definedName>
    <definedName name="prjNo">#REF!</definedName>
    <definedName name="Pro_Soil">#REF!</definedName>
    <definedName name="ProdForm" hidden="1">#REF!</definedName>
    <definedName name="Product" hidden="1">#REF!</definedName>
    <definedName name="PROPOSAL">#REF!</definedName>
    <definedName name="Province">#REF!</definedName>
    <definedName name="pt">#REF!</definedName>
    <definedName name="PT_A1">#REF!</definedName>
    <definedName name="PT_Duong">#REF!</definedName>
    <definedName name="ptbc">#REF!</definedName>
    <definedName name="PTC">#REF!</definedName>
    <definedName name="PTD">#REF!</definedName>
    <definedName name="ptdg">#REF!</definedName>
    <definedName name="PTDG_cau">#REF!</definedName>
    <definedName name="ptdg_cong">#REF!</definedName>
    <definedName name="PTDG_DCV">#REF!</definedName>
    <definedName name="ptdg_duong">#REF!</definedName>
    <definedName name="ptdg_ke">#REF!</definedName>
    <definedName name="PTDGBPTC">#REF!</definedName>
    <definedName name="ptdgc">#REF!</definedName>
    <definedName name="ptdgcd">#REF!</definedName>
    <definedName name="ptdgcdt">#REF!</definedName>
    <definedName name="ptdgd">#REF!</definedName>
    <definedName name="ptdggc">#REF!</definedName>
    <definedName name="ptdghg">#REF!</definedName>
    <definedName name="ptdgnv">#REF!</definedName>
    <definedName name="PTE">#REF!</definedName>
    <definedName name="PtichDTL">#N/A</definedName>
    <definedName name="Pu">#REF!</definedName>
    <definedName name="pvd">#REF!</definedName>
    <definedName name="QDD">#REF!</definedName>
    <definedName name="Qgh">#REF!</definedName>
    <definedName name="Qgx">#REF!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#REF!</definedName>
    <definedName name="qp">#REF!</definedName>
    <definedName name="qtcgdII">#REF!</definedName>
    <definedName name="qtdm">#REF!</definedName>
    <definedName name="qtrwey" localSheetId="0" hidden="1">{"'Sheet1'!$L$16"}</definedName>
    <definedName name="qtrwey" localSheetId="1" hidden="1">{"'Sheet1'!$L$16"}</definedName>
    <definedName name="qtrwey" localSheetId="2" hidden="1">{"'Sheet1'!$L$16"}</definedName>
    <definedName name="qtrwey" localSheetId="3" hidden="1">{"'Sheet1'!$L$16"}</definedName>
    <definedName name="qtrwey" hidden="1">{"'Sheet1'!$L$16"}</definedName>
    <definedName name="qttgdII">#REF!</definedName>
    <definedName name="QTY">#REF!</definedName>
    <definedName name="qu">#REF!</definedName>
    <definedName name="QUANGPHONG">#REF!</definedName>
    <definedName name="Quantities">#REF!</definedName>
    <definedName name="QUYKY">#REF!</definedName>
    <definedName name="r_">#REF!</definedName>
    <definedName name="R_mong">#REF!</definedName>
    <definedName name="Ra">#REF!</definedName>
    <definedName name="Ra_">#REF!</definedName>
    <definedName name="ra11p">#REF!</definedName>
    <definedName name="ra13p">#REF!</definedName>
    <definedName name="Racot">#REF!</definedName>
    <definedName name="Radam">#REF!</definedName>
    <definedName name="RAFT">#REF!</definedName>
    <definedName name="raicp">#N/A</definedName>
    <definedName name="rain..">#REF!</definedName>
    <definedName name="rang1">#REF!</definedName>
    <definedName name="range">#REF!</definedName>
    <definedName name="ranhthoatnuoc">#REF!</definedName>
    <definedName name="rate">14000</definedName>
    <definedName name="ray">#N/A</definedName>
    <definedName name="Rb">#REF!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d">#REF!</definedName>
    <definedName name="RDAM">#REF!</definedName>
    <definedName name="RDEC">#REF!</definedName>
    <definedName name="RDEFF">#REF!</definedName>
    <definedName name="RDFC">#REF!</definedName>
    <definedName name="RDFU">#REF!</definedName>
    <definedName name="RDLIF">#REF!</definedName>
    <definedName name="RDOM">#REF!</definedName>
    <definedName name="RDPC">#REF!</definedName>
    <definedName name="rdpcf">#REF!</definedName>
    <definedName name="RDRC">#REF!</definedName>
    <definedName name="RDRF">#REF!</definedName>
    <definedName name="rec">#REF!</definedName>
    <definedName name="_xlnm.Recorder">#REF!</definedName>
    <definedName name="RECOUT">#N/A</definedName>
    <definedName name="REG">#REF!</definedName>
    <definedName name="Region">#REF!</definedName>
    <definedName name="relay">#REF!</definedName>
    <definedName name="REP">#REF!</definedName>
    <definedName name="REPORT01">#REF!</definedName>
    <definedName name="REPORT02">#REF!</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C">#REF!</definedName>
    <definedName name="RHLIF">#REF!</definedName>
    <definedName name="RHOM">#REF!</definedName>
    <definedName name="RHSHT">#REF!</definedName>
    <definedName name="RIR">#REF!</definedName>
    <definedName name="River">#REF!</definedName>
    <definedName name="River_Code">#REF!</definedName>
    <definedName name="rk">#N/A</definedName>
    <definedName name="RLF">#REF!</definedName>
    <definedName name="RLKM">#REF!</definedName>
    <definedName name="RLL">#REF!</definedName>
    <definedName name="RLOM">#REF!</definedName>
    <definedName name="RMSHT">#REF!</definedName>
    <definedName name="Rncot">#REF!</definedName>
    <definedName name="Rndam">#REF!</definedName>
    <definedName name="Ro">#REF!</definedName>
    <definedName name="Road_Code">#REF!</definedName>
    <definedName name="Road_Name">#REF!</definedName>
    <definedName name="RoadNo_373">#REF!</definedName>
    <definedName name="Rob">#REF!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r">#REF!</definedName>
    <definedName name="Rrpo">#REF!</definedName>
    <definedName name="rrr">#REF!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localSheetId="0" hidden="1">{"'Sheet1'!$L$16"}</definedName>
    <definedName name="rtr" localSheetId="1" hidden="1">{"'Sheet1'!$L$16"}</definedName>
    <definedName name="rtr" localSheetId="2" hidden="1">{"'Sheet1'!$L$16"}</definedName>
    <definedName name="rtr" localSheetId="3" hidden="1">{"'Sheet1'!$L$16"}</definedName>
    <definedName name="rtr" hidden="1">{"'Sheet1'!$L$16"}</definedName>
    <definedName name="RTT">#REF!</definedName>
    <definedName name="Ru">#REF!</definedName>
    <definedName name="Rub">#REF!</definedName>
    <definedName name="RWTPhi">#REF!</definedName>
    <definedName name="RWTPlo">#REF!</definedName>
    <definedName name="S" localSheetId="0">{"'Sheet1'!$L$16"}</definedName>
    <definedName name="S" localSheetId="1">{"'Sheet1'!$L$16"}</definedName>
    <definedName name="S" localSheetId="2">{"'Sheet1'!$L$16"}</definedName>
    <definedName name="S" localSheetId="3">{"'Sheet1'!$L$16"}</definedName>
    <definedName name="S">{"'Sheet1'!$L$16"}</definedName>
    <definedName name="s.">#REF!</definedName>
    <definedName name="S_2">#REF!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n">#REF!</definedName>
    <definedName name="SANBAYBACKAN">#REF!</definedName>
    <definedName name="sand">#REF!</definedName>
    <definedName name="sangbentonite">#N/A</definedName>
    <definedName name="SanVanDongTongDich">#REF!</definedName>
    <definedName name="satu">#REF!</definedName>
    <definedName name="Sau">#REF!</definedName>
    <definedName name="SBBK">#REF!</definedName>
    <definedName name="sbc">#REF!</definedName>
    <definedName name="Sc">#REF!</definedName>
    <definedName name="scao98">#REF!</definedName>
    <definedName name="SCCR">#REF!</definedName>
    <definedName name="SCDT">#REF!</definedName>
    <definedName name="SCH">#REF!</definedName>
    <definedName name="SCHUYEN">#REF!</definedName>
    <definedName name="SCT">#REF!</definedName>
    <definedName name="SD_bill">#REF!</definedName>
    <definedName name="SD_VL">#REF!</definedName>
    <definedName name="sd1p">#REF!</definedName>
    <definedName name="SDG" localSheetId="0" hidden="1">{"'Sheet1'!$L$16"}</definedName>
    <definedName name="SDG" localSheetId="1" hidden="1">{"'Sheet1'!$L$16"}</definedName>
    <definedName name="SDG" localSheetId="2" hidden="1">{"'Sheet1'!$L$16"}</definedName>
    <definedName name="SDG" localSheetId="3" hidden="1">{"'Sheet1'!$L$16"}</definedName>
    <definedName name="SDG" hidden="1">{"'Sheet1'!$L$16"}</definedName>
    <definedName name="sdgfjhfj" localSheetId="0" hidden="1">{"'Sheet1'!$L$16"}</definedName>
    <definedName name="sdgfjhfj" localSheetId="1" hidden="1">{"'Sheet1'!$L$16"}</definedName>
    <definedName name="sdgfjhfj" localSheetId="2" hidden="1">{"'Sheet1'!$L$16"}</definedName>
    <definedName name="sdgfjhfj" localSheetId="3" hidden="1">{"'Sheet1'!$L$16"}</definedName>
    <definedName name="sdgfjhfj" hidden="1">{"'Sheet1'!$L$16"}</definedName>
    <definedName name="SDMONG">#REF!</definedName>
    <definedName name="sduong">#REF!</definedName>
    <definedName name="Seg">#N/A</definedName>
    <definedName name="sencount" hidden="1">13</definedName>
    <definedName name="sf" localSheetId="0" hidden="1">{"'Sheet1'!$L$16"}</definedName>
    <definedName name="sf" localSheetId="1" hidden="1">{"'Sheet1'!$L$16"}</definedName>
    <definedName name="sf" localSheetId="2" hidden="1">{"'Sheet1'!$L$16"}</definedName>
    <definedName name="sf" localSheetId="3" hidden="1">{"'Sheet1'!$L$16"}</definedName>
    <definedName name="sf" hidden="1">{"'Sheet1'!$L$16"}</definedName>
    <definedName name="SFL">#REF!</definedName>
    <definedName name="sfsd" localSheetId="0" hidden="1">{"'Sheet1'!$L$16"}</definedName>
    <definedName name="sfsd" localSheetId="1" hidden="1">{"'Sheet1'!$L$16"}</definedName>
    <definedName name="sfsd" localSheetId="2" hidden="1">{"'Sheet1'!$L$16"}</definedName>
    <definedName name="sfsd" localSheetId="3" hidden="1">{"'Sheet1'!$L$16"}</definedName>
    <definedName name="sfsd" hidden="1">{"'Sheet1'!$L$16"}</definedName>
    <definedName name="Sh">#REF!</definedName>
    <definedName name="SHALL">#REF!</definedName>
    <definedName name="SHDGC">#REF!</definedName>
    <definedName name="SHDGD">#REF!</definedName>
    <definedName name="Sheet1">#REF!</definedName>
    <definedName name="sho">#REF!</definedName>
    <definedName name="Shoes">#REF!</definedName>
    <definedName name="SHPC">#REF!</definedName>
    <definedName name="SHPD">#REF!</definedName>
    <definedName name="sht1p">#REF!</definedName>
    <definedName name="SIA">#REF!</definedName>
    <definedName name="SIB">#REF!</definedName>
    <definedName name="SIC">#REF!</definedName>
    <definedName name="sieucao">#REF!</definedName>
    <definedName name="SIGN">#REF!</definedName>
    <definedName name="SIIA">#REF!</definedName>
    <definedName name="SIIB">#REF!</definedName>
    <definedName name="SIIC">#REF!</definedName>
    <definedName name="SIZE">#REF!</definedName>
    <definedName name="skt">#REF!</definedName>
    <definedName name="SL">#REF!</definedName>
    <definedName name="SL_CRD">#REF!</definedName>
    <definedName name="SL_CRS">#REF!</definedName>
    <definedName name="SL_CS">#REF!</definedName>
    <definedName name="SL_DD">#REF!</definedName>
    <definedName name="SLF">#REF!</definedName>
    <definedName name="slg">#REF!</definedName>
    <definedName name="SLT">#REF!</definedName>
    <definedName name="SLVtu">#REF!</definedName>
    <definedName name="SM">#REF!</definedName>
    <definedName name="smax">#REF!</definedName>
    <definedName name="smax1">#REF!</definedName>
    <definedName name="SMBA">#REF!</definedName>
    <definedName name="SMK">#REF!</definedName>
    <definedName name="Snc">#REF!</definedName>
    <definedName name="Sng">#REF!</definedName>
    <definedName name="Sntn">#REF!</definedName>
    <definedName name="So_Chu.Drop1">#N/A</definedName>
    <definedName name="So_Chu.Drop3">#N/A</definedName>
    <definedName name="so_chu.So_Xau">#N/A</definedName>
    <definedName name="So_Xau">#N/A</definedName>
    <definedName name="SOÁ_CHUYEÁN">#REF!</definedName>
    <definedName name="soc3p">#REF!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#REF!</definedName>
    <definedName name="Song_da">#REF!</definedName>
    <definedName name="SONKC">#REF!</definedName>
    <definedName name="SORT">#REF!</definedName>
    <definedName name="SortName">#REF!</definedName>
    <definedName name="Sothutu">#REF!</definedName>
    <definedName name="SOTIENPS">#REF!</definedName>
    <definedName name="SPAN">#REF!</definedName>
    <definedName name="SPAN_No">#REF!</definedName>
    <definedName name="Spanner_Auto_File">"C:\My Documents\tinh cdo.x2a"</definedName>
    <definedName name="SPEC">#REF!</definedName>
    <definedName name="SpecialPrice" hidden="1">#REF!</definedName>
    <definedName name="SPECSUMMARY">#REF!</definedName>
    <definedName name="Sprack">#REF!</definedName>
    <definedName name="SQDKT10">#REF!</definedName>
    <definedName name="SQDKT11">#REF!</definedName>
    <definedName name="SQDKT9">#REF!</definedName>
    <definedName name="SRSQI">#REF!</definedName>
    <definedName name="SS" localSheetId="0" hidden="1">{"'Sheet1'!$L$16"}</definedName>
    <definedName name="SS" localSheetId="1" hidden="1">{"'Sheet1'!$L$16"}</definedName>
    <definedName name="SS" localSheetId="2" hidden="1">{"'Sheet1'!$L$16"}</definedName>
    <definedName name="SS" localSheetId="3" hidden="1">{"'Sheet1'!$L$16"}</definedName>
    <definedName name="SS" hidden="1">{"'Sheet1'!$L$16"}</definedName>
    <definedName name="sss">#REF!</definedName>
    <definedName name="st">#REF!</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d.">#REF!</definedName>
    <definedName name="STEEL">#REF!</definedName>
    <definedName name="stor">#REF!</definedName>
    <definedName name="Stt">#REF!</definedName>
    <definedName name="SU">#REF!</definedName>
    <definedName name="sub">#REF!</definedName>
    <definedName name="SUL">#REF!</definedName>
    <definedName name="SUM" localSheetId="0">#REF!,#REF!</definedName>
    <definedName name="SUM" localSheetId="1">#REF!,#REF!</definedName>
    <definedName name="SUM" localSheetId="2">#REF!,#REF!</definedName>
    <definedName name="SUM" localSheetId="3">#REF!,#REF!</definedName>
    <definedName name="SUM">#REF!,#REF!</definedName>
    <definedName name="SUMITOMO">#REF!</definedName>
    <definedName name="SUMITOMO_GT">#REF!</definedName>
    <definedName name="SumKL">#REF!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C">#REF!</definedName>
    <definedName name="SW">#REF!</definedName>
    <definedName name="SX_Lapthao_khungV_Sdao">#REF!</definedName>
    <definedName name="t">#REF!</definedName>
    <definedName name="t..">#REF!</definedName>
    <definedName name="T.3" localSheetId="0" hidden="1">{"'Sheet1'!$L$16"}</definedName>
    <definedName name="T.3" localSheetId="1" hidden="1">{"'Sheet1'!$L$16"}</definedName>
    <definedName name="T.3" localSheetId="2" hidden="1">{"'Sheet1'!$L$16"}</definedName>
    <definedName name="T.3" localSheetId="3" hidden="1">{"'Sheet1'!$L$16"}</definedName>
    <definedName name="T.3" hidden="1">{"'Sheet1'!$L$16"}</definedName>
    <definedName name="T.nhËp">#REF!</definedName>
    <definedName name="T_Hoanvon">#N/A</definedName>
    <definedName name="t101p">#REF!</definedName>
    <definedName name="t103p">#REF!</definedName>
    <definedName name="T10HT">#REF!</definedName>
    <definedName name="t10nc1p">#REF!</definedName>
    <definedName name="t10vl1p">#REF!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7HT">#REF!</definedName>
    <definedName name="T8HT">#REF!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K">#REF!</definedName>
    <definedName name="TÄØNG_HÅÜP_KINH_PHÊ_DÆÛ_THÁÖU_TBA2_50KVA__2_11_2_0_4KV">#REF!</definedName>
    <definedName name="TÄØNG_HÅÜP_KINH_PHÊ_TBA_3_50KVA__22_11_2_0_4KV">#REF!</definedName>
    <definedName name="tapa">#REF!</definedName>
    <definedName name="taun">#REF!</definedName>
    <definedName name="TaxTV">10%</definedName>
    <definedName name="TaxXL">5%</definedName>
    <definedName name="TB_TBA">#REF!</definedName>
    <definedName name="tbl_ProdInfo" hidden="1">#REF!</definedName>
    <definedName name="tbmc">#REF!</definedName>
    <definedName name="TBOT">#REF!</definedName>
    <definedName name="TBSGP">#REF!</definedName>
    <definedName name="tbtram">#REF!</definedName>
    <definedName name="TBTT">#REF!</definedName>
    <definedName name="TBXD">#REF!</definedName>
    <definedName name="TBXN">#REF!</definedName>
    <definedName name="TC">#REF!</definedName>
    <definedName name="TC_NHANH1">#REF!</definedName>
    <definedName name="TCDHT">#REF!</definedName>
    <definedName name="Tchuan">#REF!</definedName>
    <definedName name="Tck">#REF!</definedName>
    <definedName name="Tcng">#REF!</definedName>
    <definedName name="TCTRU">#REF!</definedName>
    <definedName name="TD12vl">#REF!</definedName>
    <definedName name="td1p">#REF!</definedName>
    <definedName name="TD1p1nc">#REF!</definedName>
    <definedName name="td1p1vc">#REF!</definedName>
    <definedName name="TD1p1vl">#REF!</definedName>
    <definedName name="td3p">#REF!</definedName>
    <definedName name="tdcc">#REF!</definedName>
    <definedName name="TDctnc">#REF!</definedName>
    <definedName name="TDctvc">#REF!</definedName>
    <definedName name="TDctvl">#REF!</definedName>
    <definedName name="tdia">#REF!</definedName>
    <definedName name="TdinhQT">#REF!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cco" localSheetId="0" hidden="1">{"'Sheet1'!$L$16"}</definedName>
    <definedName name="tecco" localSheetId="1" hidden="1">{"'Sheet1'!$L$16"}</definedName>
    <definedName name="tecco" localSheetId="2" hidden="1">{"'Sheet1'!$L$16"}</definedName>
    <definedName name="tecco" localSheetId="3" hidden="1">{"'Sheet1'!$L$16"}</definedName>
    <definedName name="tecco" hidden="1">{"'Sheet1'!$L$16"}</definedName>
    <definedName name="temp">#REF!</definedName>
    <definedName name="Temp_Br">#REF!</definedName>
    <definedName name="TEMPBR">#REF!</definedName>
    <definedName name="ten_tra_1BTN">#REF!</definedName>
    <definedName name="ten_tra_2BTN">#REF!</definedName>
    <definedName name="ten_tra_3BTN">#REF!</definedName>
    <definedName name="TenBang">#REF!</definedName>
    <definedName name="TenCap">#REF!</definedName>
    <definedName name="tenck">#REF!</definedName>
    <definedName name="TenCtr">#REF!</definedName>
    <definedName name="Tengoi">#REF!</definedName>
    <definedName name="TenHMuc">#REF!</definedName>
    <definedName name="TenNgam">#REF!</definedName>
    <definedName name="TenTreo">#REF!</definedName>
    <definedName name="TenVtu">#REF!</definedName>
    <definedName name="tenvung">#REF!</definedName>
    <definedName name="test">#REF!</definedName>
    <definedName name="test1">#REF!</definedName>
    <definedName name="Test5">#REF!</definedName>
    <definedName name="text">#REF!</definedName>
    <definedName name="TG">#REF!</definedName>
    <definedName name="TGLS">#REF!</definedName>
    <definedName name="TH.CTrinh">#REF!</definedName>
    <definedName name="TH.tinh">#REF!</definedName>
    <definedName name="TH_VKHNN">#REF!</definedName>
    <definedName name="Þ10">#REF!</definedName>
    <definedName name="Þ16">#REF!</definedName>
    <definedName name="Þ18">#REF!</definedName>
    <definedName name="tha" localSheetId="0" hidden="1">{"'Sheet1'!$L$16"}</definedName>
    <definedName name="tha" localSheetId="1" hidden="1">{"'Sheet1'!$L$16"}</definedName>
    <definedName name="tha" localSheetId="2" hidden="1">{"'Sheet1'!$L$16"}</definedName>
    <definedName name="tha" localSheetId="3" hidden="1">{"'Sheet1'!$L$16"}</definedName>
    <definedName name="tha" hidden="1">{"'Sheet1'!$L$16"}</definedName>
    <definedName name="thai">#REF!</definedName>
    <definedName name="tham">#REF!</definedName>
    <definedName name="thang">#REF!</definedName>
    <definedName name="Thang_Long">#REF!</definedName>
    <definedName name="Thang_Long_GT">#REF!</definedName>
    <definedName name="Thang1" localSheetId="0" hidden="1">{"'Sheet1'!$L$16"}</definedName>
    <definedName name="Thang1" localSheetId="1" hidden="1">{"'Sheet1'!$L$16"}</definedName>
    <definedName name="Thang1" localSheetId="2" hidden="1">{"'Sheet1'!$L$16"}</definedName>
    <definedName name="Thang1" localSheetId="3" hidden="1">{"'Sheet1'!$L$16"}</definedName>
    <definedName name="Thang1" hidden="1">{"'Sheet1'!$L$16"}</definedName>
    <definedName name="thanh" localSheetId="0" hidden="1">{"'Sheet1'!$L$16"}</definedName>
    <definedName name="thanh" localSheetId="1" hidden="1">{"'Sheet1'!$L$16"}</definedName>
    <definedName name="thanh" localSheetId="2" hidden="1">{"'Sheet1'!$L$16"}</definedName>
    <definedName name="thanh" localSheetId="3" hidden="1">{"'Sheet1'!$L$16"}</definedName>
    <definedName name="thanh" hidden="1">{"'Sheet1'!$L$16"}</definedName>
    <definedName name="Thanh_CT">#REF!</definedName>
    <definedName name="Thanh_LC_tayvin">#REF!</definedName>
    <definedName name="thanhtien">#REF!</definedName>
    <definedName name="ThanhTienXuat">#REF!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10">#REF!</definedName>
    <definedName name="thep18">#REF!</definedName>
    <definedName name="thep20">#REF!</definedName>
    <definedName name="thepban">#REF!</definedName>
    <definedName name="ThepDinh">#REF!</definedName>
    <definedName name="thepgoc25_60">#REF!</definedName>
    <definedName name="thepgoc63_75">#REF!</definedName>
    <definedName name="thepgoc80_100">#REF!</definedName>
    <definedName name="thephinhmk">#N/A</definedName>
    <definedName name="thepma">10500</definedName>
    <definedName name="thept">#REF!</definedName>
    <definedName name="theptron12">#REF!</definedName>
    <definedName name="theptron14_22">#REF!</definedName>
    <definedName name="theptron6_8">#REF!</definedName>
    <definedName name="thetichck">#REF!</definedName>
    <definedName name="THGO1pnc">#REF!</definedName>
    <definedName name="thh">#REF!</definedName>
    <definedName name="thht">#REF!</definedName>
    <definedName name="THI">#REF!</definedName>
    <definedName name="thkp3">#REF!</definedName>
    <definedName name="THKS" localSheetId="0" hidden="1">{"'Sheet1'!$L$16"}</definedName>
    <definedName name="THKS" localSheetId="1" hidden="1">{"'Sheet1'!$L$16"}</definedName>
    <definedName name="THKS" localSheetId="2" hidden="1">{"'Sheet1'!$L$16"}</definedName>
    <definedName name="THKS" localSheetId="3" hidden="1">{"'Sheet1'!$L$16"}</definedName>
    <definedName name="THKS" hidden="1">{"'Sheet1'!$L$16"}</definedName>
    <definedName name="THKSTK">#REF!</definedName>
    <definedName name="Þmong">#REF!</definedName>
    <definedName name="THMONTH">#REF!</definedName>
    <definedName name="ÞNXoldk">#REF!</definedName>
    <definedName name="ThoatNuoc">#REF!</definedName>
    <definedName name="thongso">#N/A</definedName>
    <definedName name="thop">#REF!</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t">#REF!</definedName>
    <definedName name="Thu">#REF!</definedName>
    <definedName name="thue">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thuocno">#REF!</definedName>
    <definedName name="thuy" localSheetId="0" hidden="1">{"'Sheet1'!$L$16"}</definedName>
    <definedName name="thuy" localSheetId="1" hidden="1">{"'Sheet1'!$L$16"}</definedName>
    <definedName name="thuy" localSheetId="2" hidden="1">{"'Sheet1'!$L$16"}</definedName>
    <definedName name="thuy" localSheetId="3" hidden="1">{"'Sheet1'!$L$16"}</definedName>
    <definedName name="thuy" hidden="1">{"'Sheet1'!$L$16"}</definedName>
    <definedName name="TI">#REF!</definedName>
    <definedName name="Tien">#REF!</definedName>
    <definedName name="TIENKQKD">#REF!</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HUONGNGANSON">#REF!</definedName>
    <definedName name="TIT">#REF!</definedName>
    <definedName name="TITAN">#REF!</definedName>
    <definedName name="tk">#REF!</definedName>
    <definedName name="TKCD">#REF!</definedName>
    <definedName name="TKGHICO">#REF!</definedName>
    <definedName name="TKGHINO">#REF!</definedName>
    <definedName name="TKP">#REF!</definedName>
    <definedName name="TKYB">"TKYB"</definedName>
    <definedName name="TL">#REF!</definedName>
    <definedName name="TL_bill">#REF!</definedName>
    <definedName name="TL_PB">#REF!</definedName>
    <definedName name="TL_VL">#REF!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LP">#REF!</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Y">#REF!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nd">#REF!</definedName>
    <definedName name="TNDN">#REF!</definedName>
    <definedName name="toadocap">#REF!</definedName>
    <definedName name="Toanbo">#REF!</definedName>
    <definedName name="tole">#REF!</definedName>
    <definedName name="Tong">#REF!</definedName>
    <definedName name="TONG_DU_TOAN">#REF!</definedName>
    <definedName name="TONG_GIA_TRI_CONG_TRINH">#REF!</definedName>
    <definedName name="Tong_hop">#REF!</definedName>
    <definedName name="TONG_HOP_THI_NGHIEM_DZ0.4KV">#REF!</definedName>
    <definedName name="TONG_HOP_THI_NGHIEM_DZ22KV">#REF!</definedName>
    <definedName name="TONG_KE_TBA">#REF!</definedName>
    <definedName name="tongbt">#REF!</definedName>
    <definedName name="tongcong">#REF!</definedName>
    <definedName name="tongct">#REF!</definedName>
    <definedName name="tongdientich">#REF!</definedName>
    <definedName name="TONGDUTOAN">#REF!</definedName>
    <definedName name="tongkt">#REF!</definedName>
    <definedName name="tongmay">#REF!</definedName>
    <definedName name="tongnc">#REF!</definedName>
    <definedName name="tongthep">#REF!</definedName>
    <definedName name="tongthetich">#REF!</definedName>
    <definedName name="tongvl">#REF!</definedName>
    <definedName name="Tonmai">#REF!</definedName>
    <definedName name="TOT_PR_1">#REF!</definedName>
    <definedName name="TOT_PR_2">#REF!</definedName>
    <definedName name="TOT_PR_3">#REF!</definedName>
    <definedName name="TOT_PR_4">#REF!</definedName>
    <definedName name="TOTAL">#REF!</definedName>
    <definedName name="totald">#REF!</definedName>
    <definedName name="TPLRP">#REF!</definedName>
    <definedName name="tr">#REF!</definedName>
    <definedName name="tr_">#N/A</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#REF!</definedName>
    <definedName name="Tra_Cot">#REF!</definedName>
    <definedName name="Tra_DM_su_dung">#REF!</definedName>
    <definedName name="Tra_don_gia_KS">#REF!</definedName>
    <definedName name="Tra_DTCT">#REF!</definedName>
    <definedName name="TRA_Eb">#REF!</definedName>
    <definedName name="Tra_gia">#REF!</definedName>
    <definedName name="Tra_gtxl_cong">#REF!</definedName>
    <definedName name="TRA_m">#REF!</definedName>
    <definedName name="TRA_Ra">#REF!</definedName>
    <definedName name="TRA_Rb">#REF!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L">#REF!</definedName>
    <definedName name="tra_xlbtn">#REF!</definedName>
    <definedName name="traA103">#REF!</definedName>
    <definedName name="trab">#REF!</definedName>
    <definedName name="trabtn">#REF!</definedName>
    <definedName name="TraDAH_H">#REF!</definedName>
    <definedName name="TRADE2">#REF!</definedName>
    <definedName name="TRAIGIAM">#REF!</definedName>
    <definedName name="tram30">#N/A</definedName>
    <definedName name="tram45">#N/A</definedName>
    <definedName name="tram60">#N/A</definedName>
    <definedName name="tram80">#N/A</definedName>
    <definedName name="tramatcong1">#REF!</definedName>
    <definedName name="tramatcong2">#REF!</definedName>
    <definedName name="trambitum">#N/A</definedName>
    <definedName name="tramtbtn25">#REF!</definedName>
    <definedName name="tramtbtn30">#REF!</definedName>
    <definedName name="tramtbtn40">#REF!</definedName>
    <definedName name="tramtbtn50">#REF!</definedName>
    <definedName name="tramtbtn60">#REF!</definedName>
    <definedName name="tramtbtn80">#REF!</definedName>
    <definedName name="tranhietdo">#REF!</definedName>
    <definedName name="TRAvH">#REF!</definedName>
    <definedName name="TRAVL">#REF!</definedName>
    <definedName name="treoducbt">#N/A</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th">#REF!</definedName>
    <definedName name="tron60th">#REF!</definedName>
    <definedName name="tron80">#REF!</definedName>
    <definedName name="tronbentonit">#N/A</definedName>
    <definedName name="tronbentonite">#N/A</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vua110">#REF!</definedName>
    <definedName name="tronvua150">#REF!</definedName>
    <definedName name="tronvua200">#REF!</definedName>
    <definedName name="tronvua325">#REF!</definedName>
    <definedName name="tronvua80">#N/A</definedName>
    <definedName name="trt">#REF!</definedName>
    <definedName name="TRU">#REF!</definedName>
    <definedName name="tru_can">#REF!</definedName>
    <definedName name="trung" localSheetId="0">{"Thuxm2.xls","Sheet1"}</definedName>
    <definedName name="trung" localSheetId="1">{"Thuxm2.xls","Sheet1"}</definedName>
    <definedName name="trung" localSheetId="2">{"Thuxm2.xls","Sheet1"}</definedName>
    <definedName name="trung" localSheetId="3">{"Thuxm2.xls","Sheet1"}</definedName>
    <definedName name="trung">{"Thuxm2.xls","Sheet1"}</definedName>
    <definedName name="TruongTieuHocKimHY">#REF!</definedName>
    <definedName name="TruSoDienLucNaRi">#REF!</definedName>
    <definedName name="ts">#REF!</definedName>
    <definedName name="tsI">#REF!</definedName>
    <definedName name="tt">#REF!</definedName>
    <definedName name="TT_1P">#REF!</definedName>
    <definedName name="TT_3p">#REF!</definedName>
    <definedName name="ttao">#REF!</definedName>
    <definedName name="ttbt">#REF!</definedName>
    <definedName name="ttc">1550</definedName>
    <definedName name="TTCto">#REF!</definedName>
    <definedName name="ttd">1600</definedName>
    <definedName name="TTDZ">#REF!</definedName>
    <definedName name="TTDZ04">#REF!</definedName>
    <definedName name="TTDZ35">#REF!</definedName>
    <definedName name="TTHBCMTDKQII">#REF!</definedName>
    <definedName name="TTHBCMTDKT5">#REF!</definedName>
    <definedName name="TTHBCMTQI">#REF!</definedName>
    <definedName name="TTHBCMTT4">#REF!</definedName>
    <definedName name="tthi">#REF!</definedName>
    <definedName name="ttinh">#REF!</definedName>
    <definedName name="TTMTC">#REF!</definedName>
    <definedName name="TTN">#REF!</definedName>
    <definedName name="TTNC">#REF!</definedName>
    <definedName name="ttronmk">#REF!</definedName>
    <definedName name="tttat">#REF!</definedName>
    <definedName name="tttt">#REF!</definedName>
    <definedName name="TTVAn5">#REF!</definedName>
    <definedName name="Tuong_chan">#REF!</definedName>
    <definedName name="Tuong_dau_HD">#REF!</definedName>
    <definedName name="TuongChan">#REF!</definedName>
    <definedName name="TUTT">#REF!</definedName>
    <definedName name="Tuvan">#REF!</definedName>
    <definedName name="tuyennhanh" localSheetId="0" hidden="1">{"'Sheet1'!$L$16"}</definedName>
    <definedName name="tuyennhanh" localSheetId="1" hidden="1">{"'Sheet1'!$L$16"}</definedName>
    <definedName name="tuyennhanh" localSheetId="2" hidden="1">{"'Sheet1'!$L$16"}</definedName>
    <definedName name="tuyennhanh" localSheetId="3" hidden="1">{"'Sheet1'!$L$16"}</definedName>
    <definedName name="tuyennhanh" hidden="1">{"'Sheet1'!$L$16"}</definedName>
    <definedName name="tv75nc">#REF!</definedName>
    <definedName name="tv75vl">#REF!</definedName>
    <definedName name="tvbt">#REF!</definedName>
    <definedName name="tvg">#REF!</definedName>
    <definedName name="Tvk">#REF!</definedName>
    <definedName name="tvl">#REF!</definedName>
    <definedName name="Txk">#REF!</definedName>
    <definedName name="Ty_gia_Yen">#REF!</definedName>
    <definedName name="ty_le">#REF!</definedName>
    <definedName name="ty_le_2">#REF!</definedName>
    <definedName name="ty_le_3">#REF!</definedName>
    <definedName name="ty_le_BTN">#REF!</definedName>
    <definedName name="Ty_le1">#REF!</definedName>
    <definedName name="tyle2">#REF!</definedName>
    <definedName name="Type_1">#REF!</definedName>
    <definedName name="Type_2">#REF!</definedName>
    <definedName name="u">#N/A</definedName>
    <definedName name="U_tien">#REF!</definedName>
    <definedName name="UbdII">#REF!</definedName>
    <definedName name="Ubo">#REF!</definedName>
    <definedName name="UbtII">#REF!</definedName>
    <definedName name="UNIT">#REF!</definedName>
    <definedName name="Unit_Price">#REF!</definedName>
    <definedName name="UNL">#REF!</definedName>
    <definedName name="uonong">#N/A</definedName>
    <definedName name="UP" localSheetId="0">#REF!,#REF!,#REF!,#REF!,#REF!,#REF!,#REF!,#REF!,#REF!,#REF!,#REF!</definedName>
    <definedName name="UP" localSheetId="1">#REF!,#REF!,#REF!,#REF!,#REF!,#REF!,#REF!,#REF!,#REF!,#REF!,#REF!</definedName>
    <definedName name="UP" localSheetId="2">#REF!,#REF!,#REF!,#REF!,#REF!,#REF!,#REF!,#REF!,#REF!,#REF!,#REF!</definedName>
    <definedName name="UP" localSheetId="3">#REF!,#REF!,#REF!,#REF!,#REF!,#REF!,#REF!,#REF!,#REF!,#REF!,#REF!</definedName>
    <definedName name="UP">#REF!,#REF!,#REF!,#REF!,#REF!,#REF!,#REF!,#REF!,#REF!,#REF!,#REF!</definedName>
    <definedName name="upnoc">#REF!</definedName>
    <definedName name="upperlowlandlimit">#REF!</definedName>
    <definedName name="USCT">#REF!</definedName>
    <definedName name="USCTKU">#REF!</definedName>
    <definedName name="USdb">#REF!</definedName>
    <definedName name="USKC">#REF!</definedName>
    <definedName name="USNC">#REF!</definedName>
    <definedName name="UStb">#REF!</definedName>
    <definedName name="ut">#REF!</definedName>
    <definedName name="UT_1">#REF!</definedName>
    <definedName name="UT1_373">#REF!</definedName>
    <definedName name="UtdI">#REF!</definedName>
    <definedName name="UtdII">#REF!</definedName>
    <definedName name="UttI">#REF!</definedName>
    <definedName name="UttII">#REF!</definedName>
    <definedName name="v" localSheetId="0" hidden="1">{"'Sheet1'!$L$16"}</definedName>
    <definedName name="v" localSheetId="1" hidden="1">{"'Sheet1'!$L$16"}</definedName>
    <definedName name="v" localSheetId="2" hidden="1">{"'Sheet1'!$L$16"}</definedName>
    <definedName name="v" localSheetId="3"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a_b__t_ng_M200____1x2">#N/A</definedName>
    <definedName name="VAÄT_LIEÄU">"ATRAM"</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nthang0.3">#REF!</definedName>
    <definedName name="vanthang0.5">#REF!</definedName>
    <definedName name="vanthang2">#REF!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1">#REF!</definedName>
    <definedName name="Vatlieu2">#REF!</definedName>
    <definedName name="Vatlieu3">#REF!</definedName>
    <definedName name="VatLieuKhac">#REF!</definedName>
    <definedName name="VATM" localSheetId="0" hidden="1">{"'Sheet1'!$L$16"}</definedName>
    <definedName name="VATM" localSheetId="1" hidden="1">{"'Sheet1'!$L$16"}</definedName>
    <definedName name="VATM" localSheetId="2" hidden="1">{"'Sheet1'!$L$16"}</definedName>
    <definedName name="VATM" localSheetId="3" hidden="1">{"'Sheet1'!$L$16"}</definedName>
    <definedName name="VATM" hidden="1">{"'Sheet1'!$L$16"}</definedName>
    <definedName name="Vattu">#REF!</definedName>
    <definedName name="vbst">#REF!</definedName>
    <definedName name="vbtchongnuocm300">#REF!</definedName>
    <definedName name="vbtm150">#REF!</definedName>
    <definedName name="vbtm300">#REF!</definedName>
    <definedName name="vbtm400">#REF!</definedName>
    <definedName name="vc" localSheetId="0" hidden="1">{"'Sheet1'!$L$16"}</definedName>
    <definedName name="vc" localSheetId="1" hidden="1">{"'Sheet1'!$L$16"}</definedName>
    <definedName name="vc" localSheetId="2" hidden="1">{"'Sheet1'!$L$16"}</definedName>
    <definedName name="vc" localSheetId="3" hidden="1">{"'Sheet1'!$L$16"}</definedName>
    <definedName name="vc" hidden="1">{"'Sheet1'!$L$16"}</definedName>
    <definedName name="vcbo1" localSheetId="0" hidden="1">{"'Sheet1'!$L$16"}</definedName>
    <definedName name="vcbo1" localSheetId="1" hidden="1">{"'Sheet1'!$L$16"}</definedName>
    <definedName name="vcbo1" localSheetId="2" hidden="1">{"'Sheet1'!$L$16"}</definedName>
    <definedName name="vcbo1" localSheetId="3" hidden="1">{"'Sheet1'!$L$16"}</definedName>
    <definedName name="vcbo1" hidden="1">{"'Sheet1'!$L$16"}</definedName>
    <definedName name="VCC">#REF!</definedName>
    <definedName name="vccat0.4">#REF!</definedName>
    <definedName name="vccatv">#REF!</definedName>
    <definedName name="VCCH12M200">#REF!</definedName>
    <definedName name="vccot">#REF!</definedName>
    <definedName name="vccot0.4">#REF!</definedName>
    <definedName name="vccot35">#REF!</definedName>
    <definedName name="vccott">#REF!</definedName>
    <definedName name="vccottt">#REF!</definedName>
    <definedName name="VCCU">#REF!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L46M100">#REF!</definedName>
    <definedName name="VCM24M200">#REF!</definedName>
    <definedName name="vcn">#REF!</definedName>
    <definedName name="Vcng">#REF!</definedName>
    <definedName name="vcnuoc0.4">#REF!</definedName>
    <definedName name="VCP">#REF!</definedName>
    <definedName name="vcp2ma">#REF!</definedName>
    <definedName name="vcp2shtk">#REF!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HEP10">#REF!</definedName>
    <definedName name="VCTHEP18">#REF!</definedName>
    <definedName name="VCTHEP20">#REF!</definedName>
    <definedName name="VCTIEP">#REF!</definedName>
    <definedName name="vctmong">#REF!</definedName>
    <definedName name="vctre">#REF!</definedName>
    <definedName name="VCTT">#REF!</definedName>
    <definedName name="VCVAN">#REF!</definedName>
    <definedName name="vcxi">#REF!</definedName>
    <definedName name="vcxm">#REF!</definedName>
    <definedName name="vcxm0.4">#REF!</definedName>
    <definedName name="vd">#REF!</definedName>
    <definedName name="vd3p">#REF!</definedName>
    <definedName name="vdcl">#REF!</definedName>
    <definedName name="vdl">#REF!</definedName>
    <definedName name="Vf">#REF!</definedName>
    <definedName name="vgk">#REF!</definedName>
    <definedName name="vgt">#REF!</definedName>
    <definedName name="Via_He">#REF!</definedName>
    <definedName name="viet">#REF!</definedName>
    <definedName name="VIEW">#REF!</definedName>
    <definedName name="vk">#REF!</definedName>
    <definedName name="vkcauthang">#REF!</definedName>
    <definedName name="vkds">#REF!</definedName>
    <definedName name="vksan">#REF!</definedName>
    <definedName name="vktc">#REF!</definedName>
    <definedName name="VL_RC1">#REF!</definedName>
    <definedName name="VL_RC2">#REF!</definedName>
    <definedName name="VL_Rnha">#REF!</definedName>
    <definedName name="VL_RS">#REF!</definedName>
    <definedName name="vl1p">#REF!</definedName>
    <definedName name="vl3p">#REF!</definedName>
    <definedName name="VLBS">#N/A</definedName>
    <definedName name="vlc">#REF!</definedName>
    <definedName name="Vlcap0.7">#REF!</definedName>
    <definedName name="VLcap1">#REF!</definedName>
    <definedName name="VLCH12M200">#REF!</definedName>
    <definedName name="vlct" localSheetId="0" hidden="1">{"'Sheet1'!$L$16"}</definedName>
    <definedName name="vlct" localSheetId="1" hidden="1">{"'Sheet1'!$L$16"}</definedName>
    <definedName name="vlct" localSheetId="2" hidden="1">{"'Sheet1'!$L$16"}</definedName>
    <definedName name="vlct" localSheetId="3" hidden="1">{"'Sheet1'!$L$16"}</definedName>
    <definedName name="vlct" hidden="1">{"'Sheet1'!$L$16"}</definedName>
    <definedName name="VLCT3p">#REF!</definedName>
    <definedName name="vlctbb">#REF!</definedName>
    <definedName name="VLCU">#REF!</definedName>
    <definedName name="vldg">#REF!</definedName>
    <definedName name="vldn400">#REF!</definedName>
    <definedName name="vldn600">#REF!</definedName>
    <definedName name="VLIEU">#REF!</definedName>
    <definedName name="VLKday">#REF!</definedName>
    <definedName name="VLKhac">#REF!</definedName>
    <definedName name="VLL46M100">#REF!</definedName>
    <definedName name="VLM">#REF!</definedName>
    <definedName name="VLM24M200">#REF!</definedName>
    <definedName name="VLP" localSheetId="0" hidden="1">{"'Sheet1'!$L$16"}</definedName>
    <definedName name="VLP" localSheetId="1" hidden="1">{"'Sheet1'!$L$16"}</definedName>
    <definedName name="VLP" localSheetId="2" hidden="1">{"'Sheet1'!$L$16"}</definedName>
    <definedName name="VLP" localSheetId="3" hidden="1">{"'Sheet1'!$L$16"}</definedName>
    <definedName name="VLP" hidden="1">{"'Sheet1'!$L$16"}</definedName>
    <definedName name="VLT">#REF!</definedName>
    <definedName name="VLTHEP10">#REF!</definedName>
    <definedName name="VLTHEP18">#REF!</definedName>
    <definedName name="VLTHEP20">#REF!</definedName>
    <definedName name="vltram">#REF!</definedName>
    <definedName name="VLVAN">#REF!</definedName>
    <definedName name="VLxaydung">#REF!</definedName>
    <definedName name="Vnd">#REF!</definedName>
    <definedName name="Vo">#REF!</definedName>
    <definedName name="Von.KL">#REF!</definedName>
    <definedName name="vr3p">#REF!</definedName>
    <definedName name="VT">#REF!</definedName>
    <definedName name="vthang">#REF!</definedName>
    <definedName name="vtu">#REF!</definedName>
    <definedName name="Vu">#REF!</definedName>
    <definedName name="Vu_">#REF!</definedName>
    <definedName name="vua">#REF!</definedName>
    <definedName name="VuaBT">#REF!</definedName>
    <definedName name="vuabtD">#N/A</definedName>
    <definedName name="vuabtG">#N/A</definedName>
    <definedName name="vung">#REF!</definedName>
    <definedName name="vv">#REF!</definedName>
    <definedName name="vvv">#REF!</definedName>
    <definedName name="VX">#REF!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Class1">#REF!</definedName>
    <definedName name="W_Class2">#REF!</definedName>
    <definedName name="W_Class3">#REF!</definedName>
    <definedName name="W_Class4">#REF!</definedName>
    <definedName name="W_Class5">#REF!</definedName>
    <definedName name="Wat_tec">#REF!</definedName>
    <definedName name="wb">#REF!</definedName>
    <definedName name="wct">#REF!</definedName>
    <definedName name="WD">#REF!</definedName>
    <definedName name="Wdaymong">#REF!</definedName>
    <definedName name="Wg">#REF!</definedName>
    <definedName name="WI">#REF!</definedName>
    <definedName name="WII">#REF!</definedName>
    <definedName name="WIII">#REF!</definedName>
    <definedName name="WIIII">#REF!</definedName>
    <definedName name="Wp">#REF!</definedName>
    <definedName name="WPF">#REF!</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n.aaa." localSheetId="0" hidden="1">{#N/A,#N/A,FALSE,"Sheet1";#N/A,#N/A,FALSE,"Sheet1";#N/A,#N/A,FALSE,"Sheet1"}</definedName>
    <definedName name="wrn.aaa." localSheetId="1" hidden="1">{#N/A,#N/A,FALSE,"Sheet1";#N/A,#N/A,FALSE,"Sheet1";#N/A,#N/A,FALSE,"Sheet1"}</definedName>
    <definedName name="wrn.aaa." localSheetId="2" hidden="1">{#N/A,#N/A,FALSE,"Sheet1";#N/A,#N/A,FALSE,"Sheet1";#N/A,#N/A,FALSE,"Sheet1"}</definedName>
    <definedName name="wrn.aaa." localSheetId="3" hidden="1">{#N/A,#N/A,FALSE,"Sheet1";#N/A,#N/A,FALSE,"Sheet1";#N/A,#N/A,FALSE,"Sheet1"}</definedName>
    <definedName name="wrn.aaa." hidden="1">{#N/A,#N/A,FALSE,"Sheet1";#N/A,#N/A,FALSE,"Sheet1";#N/A,#N/A,FALSE,"Sheet1"}</definedName>
    <definedName name="wrn.chi._.tiÆt." localSheetId="0" hidden="1">{#N/A,#N/A,FALSE,"Chi tiÆt"}</definedName>
    <definedName name="wrn.chi._.tiÆt." localSheetId="1" hidden="1">{#N/A,#N/A,FALSE,"Chi tiÆt"}</definedName>
    <definedName name="wrn.chi._.tiÆt." localSheetId="2" hidden="1">{#N/A,#N/A,FALSE,"Chi tiÆt"}</definedName>
    <definedName name="wrn.chi._.tiÆt." localSheetId="3" hidden="1">{#N/A,#N/A,FALSE,"Chi tiÆt"}</definedName>
    <definedName name="wrn.chi._.tiÆt." hidden="1">{#N/A,#N/A,FALSE,"Chi tiÆt"}</definedName>
    <definedName name="wrn.cong." localSheetId="0" hidden="1">{#N/A,#N/A,FALSE,"Sheet1"}</definedName>
    <definedName name="wrn.cong." localSheetId="1" hidden="1">{#N/A,#N/A,FALSE,"Sheet1"}</definedName>
    <definedName name="wrn.cong." localSheetId="2" hidden="1">{#N/A,#N/A,FALSE,"Sheet1"}</definedName>
    <definedName name="wrn.cong." localSheetId="3" hidden="1">{#N/A,#N/A,FALSE,"Sheet1"}</definedName>
    <definedName name="wrn.cong." hidden="1">{#N/A,#N/A,FALSE,"Sheet1"}</definedName>
    <definedName name="wrn.re_xoa2" localSheetId="0" hidden="1">{"Offgrid",#N/A,FALSE,"OFFGRID";"Region",#N/A,FALSE,"REGION";"Offgrid -2",#N/A,FALSE,"OFFGRID";"WTP",#N/A,FALSE,"WTP";"WTP -2",#N/A,FALSE,"WTP";"Project",#N/A,FALSE,"PROJECT";"Summary -2",#N/A,FALSE,"SUMMARY"}</definedName>
    <definedName name="wrn.re_xoa2" localSheetId="1" hidden="1">{"Offgrid",#N/A,FALSE,"OFFGRID";"Region",#N/A,FALSE,"REGION";"Offgrid -2",#N/A,FALSE,"OFFGRID";"WTP",#N/A,FALSE,"WTP";"WTP -2",#N/A,FALSE,"WTP";"Project",#N/A,FALSE,"PROJECT";"Summary -2",#N/A,FALSE,"SUMMARY"}</definedName>
    <definedName name="wrn.re_xoa2" localSheetId="2" hidden="1">{"Offgrid",#N/A,FALSE,"OFFGRID";"Region",#N/A,FALSE,"REGION";"Offgrid -2",#N/A,FALSE,"OFFGRID";"WTP",#N/A,FALSE,"WTP";"WTP -2",#N/A,FALSE,"WTP";"Project",#N/A,FALSE,"PROJECT";"Summary -2",#N/A,FALSE,"SUMMARY"}</definedName>
    <definedName name="wrn.re_xoa2" localSheetId="3" hidden="1">{"Offgrid",#N/A,FALSE,"OFFGRID";"Region",#N/A,FALSE,"REGION";"Offgrid -2",#N/A,FALSE,"OFFGRID";"WTP",#N/A,FALSE,"WTP";"WTP -2",#N/A,FALSE,"WTP";"Project",#N/A,FALSE,"PROJECT";"Summary -2",#N/A,FALSE,"SUMMARY"}</definedName>
    <definedName name="wrn.re_xoa2" hidden="1">{"Offgrid",#N/A,FALSE,"OFFGRID";"Region",#N/A,FALSE,"REGION";"Offgrid -2",#N/A,FALSE,"OFFGRID";"WTP",#N/A,FALSE,"WTP";"WTP -2",#N/A,FALSE,"WTP";"Project",#N/A,FALSE,"PROJECT";"Summary -2",#N/A,FALSE,"SUMMARY"}</definedName>
    <definedName name="wrn.Report." localSheetId="0" hidden="1">{"Offgrid",#N/A,FALSE,"OFFGRID";"Region",#N/A,FALSE,"REGION";"Offgrid -2",#N/A,FALSE,"OFFGRID";"WTP",#N/A,FALSE,"WTP";"WTP -2",#N/A,FALSE,"WTP";"Project",#N/A,FALSE,"PROJECT";"Summary -2",#N/A,FALSE,"SUMMARY"}</definedName>
    <definedName name="wrn.Report." localSheetId="1"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1" hidden="1">{#N/A,#N/A,TRUE,"BT M200 da 10x20"}</definedName>
    <definedName name="wrn.vd." localSheetId="2" hidden="1">{#N/A,#N/A,TRUE,"BT M200 da 10x20"}</definedName>
    <definedName name="wrn.vd." localSheetId="3" hidden="1">{#N/A,#N/A,TRUE,"BT M200 da 10x20"}</definedName>
    <definedName name="wrn.vd." hidden="1">{#N/A,#N/A,TRUE,"BT M200 da 10x20"}</definedName>
    <definedName name="wrn.Work._.Report." localSheetId="0" hidden="1">{"accomplishment",#N/A,FALSE,"Summary Week 3"}</definedName>
    <definedName name="wrn.Work._.Report." localSheetId="1" hidden="1">{"accomplishment",#N/A,FALSE,"Summary Week 3"}</definedName>
    <definedName name="wrn.Work._.Report." localSheetId="2" hidden="1">{"accomplishment",#N/A,FALSE,"Summary Week 3"}</definedName>
    <definedName name="wrn.Work._.Report." localSheetId="3" hidden="1">{"accomplishment",#N/A,FALSE,"Summary Week 3"}</definedName>
    <definedName name="wrn.Work._.Report." hidden="1">{"accomplishment",#N/A,FALSE,"Summary Week 3"}</definedName>
    <definedName name="wrn_xoa2" localSheetId="0" hidden="1">{#N/A,#N/A,FALSE,"Chi tiÆt"}</definedName>
    <definedName name="wrn_xoa2" localSheetId="1" hidden="1">{#N/A,#N/A,FALSE,"Chi tiÆt"}</definedName>
    <definedName name="wrn_xoa2" localSheetId="2" hidden="1">{#N/A,#N/A,FALSE,"Chi tiÆt"}</definedName>
    <definedName name="wrn_xoa2" localSheetId="3" hidden="1">{#N/A,#N/A,FALSE,"Chi tiÆt"}</definedName>
    <definedName name="wrn_xoa2" hidden="1">{#N/A,#N/A,FALSE,"Chi tiÆt"}</definedName>
    <definedName name="wrnf.report" localSheetId="0"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rnf_xoa2" localSheetId="0" hidden="1">{"Offgrid",#N/A,FALSE,"OFFGRID";"Region",#N/A,FALSE,"REGION";"Offgrid -2",#N/A,FALSE,"OFFGRID";"WTP",#N/A,FALSE,"WTP";"WTP -2",#N/A,FALSE,"WTP";"Project",#N/A,FALSE,"PROJECT";"Summary -2",#N/A,FALSE,"SUMMARY"}</definedName>
    <definedName name="wrnf_xoa2" localSheetId="1" hidden="1">{"Offgrid",#N/A,FALSE,"OFFGRID";"Region",#N/A,FALSE,"REGION";"Offgrid -2",#N/A,FALSE,"OFFGRID";"WTP",#N/A,FALSE,"WTP";"WTP -2",#N/A,FALSE,"WTP";"Project",#N/A,FALSE,"PROJECT";"Summary -2",#N/A,FALSE,"SUMMARY"}</definedName>
    <definedName name="wrnf_xoa2" localSheetId="2" hidden="1">{"Offgrid",#N/A,FALSE,"OFFGRID";"Region",#N/A,FALSE,"REGION";"Offgrid -2",#N/A,FALSE,"OFFGRID";"WTP",#N/A,FALSE,"WTP";"WTP -2",#N/A,FALSE,"WTP";"Project",#N/A,FALSE,"PROJECT";"Summary -2",#N/A,FALSE,"SUMMARY"}</definedName>
    <definedName name="wrnf_xoa2" localSheetId="3"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tn">#REF!</definedName>
    <definedName name="wtru">#REF!</definedName>
    <definedName name="wup">#REF!</definedName>
    <definedName name="x">#REF!</definedName>
    <definedName name="X0.4">#REF!</definedName>
    <definedName name="x1_">#REF!</definedName>
    <definedName name="x1pind">#REF!</definedName>
    <definedName name="X1pINDvc">#REF!</definedName>
    <definedName name="x1ping">#REF!</definedName>
    <definedName name="X1pINGvc">#REF!</definedName>
    <definedName name="x1pint">#REF!</definedName>
    <definedName name="x2_">#REF!</definedName>
    <definedName name="xang">#REF!</definedName>
    <definedName name="XAYGACH">#REF!</definedName>
    <definedName name="XB_80">#REF!</definedName>
    <definedName name="XBCNCKT">5600</definedName>
    <definedName name="xc">#REF!</definedName>
    <definedName name="XCCT">0.5</definedName>
    <definedName name="xd0.6">#REF!</definedName>
    <definedName name="xd1.3">#REF!</definedName>
    <definedName name="xd1.5">#REF!</definedName>
    <definedName name="xdd">#REF!</definedName>
    <definedName name="XDDHT">#REF!</definedName>
    <definedName name="XDTT">#REF!</definedName>
    <definedName name="xe">#REF!</definedName>
    <definedName name="xebt6">#N/A</definedName>
    <definedName name="xenhua">#N/A</definedName>
    <definedName name="xetuoinhua">#N/A</definedName>
    <definedName name="xetuoinhua190">#REF!</definedName>
    <definedName name="xfco">#REF!</definedName>
    <definedName name="xfco3p">#REF!</definedName>
    <definedName name="xfcotnc">#REF!</definedName>
    <definedName name="xfcot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c">#REF!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koto">#REF!</definedName>
    <definedName name="Xkxn">#REF!</definedName>
    <definedName name="xl">#REF!</definedName>
    <definedName name="XL_TBA">#REF!</definedName>
    <definedName name="xlc">#REF!</definedName>
    <definedName name="xld1.4">#REF!</definedName>
    <definedName name="xlk">#REF!</definedName>
    <definedName name="xlk1.4">#REF!</definedName>
    <definedName name="XLP">#REF!</definedName>
    <definedName name="XLxa">#REF!</definedName>
    <definedName name="XMAX">#REF!</definedName>
    <definedName name="XMBT">#REF!</definedName>
    <definedName name="xmcax">#REF!</definedName>
    <definedName name="XMIN">#REF!</definedName>
    <definedName name="xn">#REF!</definedName>
    <definedName name="xoa1" localSheetId="0" hidden="1">{"'Sheet1'!$L$16"}</definedName>
    <definedName name="xoa1" localSheetId="1" hidden="1">{"'Sheet1'!$L$16"}</definedName>
    <definedName name="xoa1" localSheetId="2" hidden="1">{"'Sheet1'!$L$16"}</definedName>
    <definedName name="xoa1" localSheetId="3" hidden="1">{"'Sheet1'!$L$16"}</definedName>
    <definedName name="xoa1" hidden="1">{"'Sheet1'!$L$16"}</definedName>
    <definedName name="xoa2" localSheetId="0" hidden="1">{#N/A,#N/A,FALSE,"Chi tiÆt"}</definedName>
    <definedName name="xoa2" localSheetId="1" hidden="1">{#N/A,#N/A,FALSE,"Chi tiÆt"}</definedName>
    <definedName name="xoa2" localSheetId="2" hidden="1">{#N/A,#N/A,FALSE,"Chi tiÆt"}</definedName>
    <definedName name="xoa2" localSheetId="3" hidden="1">{#N/A,#N/A,FALSE,"Chi tiÆt"}</definedName>
    <definedName name="xoa2" hidden="1">{#N/A,#N/A,FALSE,"Chi tiÆt"}</definedName>
    <definedName name="xoa3" localSheetId="0" hidden="1">{"Offgrid",#N/A,FALSE,"OFFGRID";"Region",#N/A,FALSE,"REGION";"Offgrid -2",#N/A,FALSE,"OFFGRID";"WTP",#N/A,FALSE,"WTP";"WTP -2",#N/A,FALSE,"WTP";"Project",#N/A,FALSE,"PROJECT";"Summary -2",#N/A,FALSE,"SUMMARY"}</definedName>
    <definedName name="xoa3" localSheetId="1" hidden="1">{"Offgrid",#N/A,FALSE,"OFFGRID";"Region",#N/A,FALSE,"REGION";"Offgrid -2",#N/A,FALSE,"OFFGRID";"WTP",#N/A,FALSE,"WTP";"WTP -2",#N/A,FALSE,"WTP";"Project",#N/A,FALSE,"PROJECT";"Summary -2",#N/A,FALSE,"SUMMARY"}</definedName>
    <definedName name="xoa3" localSheetId="2" hidden="1">{"Offgrid",#N/A,FALSE,"OFFGRID";"Region",#N/A,FALSE,"REGION";"Offgrid -2",#N/A,FALSE,"OFFGRID";"WTP",#N/A,FALSE,"WTP";"WTP -2",#N/A,FALSE,"WTP";"Project",#N/A,FALSE,"PROJECT";"Summary -2",#N/A,FALSE,"SUMMARY"}</definedName>
    <definedName name="xoa3" localSheetId="3" hidden="1">{"Offgrid",#N/A,FALSE,"OFFGRID";"Region",#N/A,FALSE,"REGION";"Offgrid -2",#N/A,FALSE,"OFFGRID";"WTP",#N/A,FALSE,"WTP";"WTP -2",#N/A,FALSE,"WTP";"Project",#N/A,FALSE,"PROJECT";"Summary -2",#N/A,FALSE,"SUMMARY"}</definedName>
    <definedName name="xoa3" hidden="1">{"Offgrid",#N/A,FALSE,"OFFGRID";"Region",#N/A,FALSE,"REGION";"Offgrid -2",#N/A,FALSE,"OFFGRID";"WTP",#N/A,FALSE,"WTP";"WTP -2",#N/A,FALSE,"WTP";"Project",#N/A,FALSE,"PROJECT";"Summary -2",#N/A,FALSE,"SUMMARY"}</definedName>
    <definedName name="xoa4" localSheetId="0" hidden="1">{"Offgrid",#N/A,FALSE,"OFFGRID";"Region",#N/A,FALSE,"REGION";"Offgrid -2",#N/A,FALSE,"OFFGRID";"WTP",#N/A,FALSE,"WTP";"WTP -2",#N/A,FALSE,"WTP";"Project",#N/A,FALSE,"PROJECT";"Summary -2",#N/A,FALSE,"SUMMARY"}</definedName>
    <definedName name="xoa4" localSheetId="1" hidden="1">{"Offgrid",#N/A,FALSE,"OFFGRID";"Region",#N/A,FALSE,"REGION";"Offgrid -2",#N/A,FALSE,"OFFGRID";"WTP",#N/A,FALSE,"WTP";"WTP -2",#N/A,FALSE,"WTP";"Project",#N/A,FALSE,"PROJECT";"Summary -2",#N/A,FALSE,"SUMMARY"}</definedName>
    <definedName name="xoa4" localSheetId="2" hidden="1">{"Offgrid",#N/A,FALSE,"OFFGRID";"Region",#N/A,FALSE,"REGION";"Offgrid -2",#N/A,FALSE,"OFFGRID";"WTP",#N/A,FALSE,"WTP";"WTP -2",#N/A,FALSE,"WTP";"Project",#N/A,FALSE,"PROJECT";"Summary -2",#N/A,FALSE,"SUMMARY"}</definedName>
    <definedName name="xoa4" localSheetId="3"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ydap">#N/A</definedName>
    <definedName name="xp">#REF!</definedName>
    <definedName name="Xsi">#REF!</definedName>
    <definedName name="XTKKTTC">7500</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2">#N/A</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vxcvxc" localSheetId="0" hidden="1">{"'Sheet1'!$L$16"}</definedName>
    <definedName name="xvxcvxc" localSheetId="1" hidden="1">{"'Sheet1'!$L$16"}</definedName>
    <definedName name="xvxcvxc" localSheetId="2" hidden="1">{"'Sheet1'!$L$16"}</definedName>
    <definedName name="xvxcvxc" localSheetId="3" hidden="1">{"'Sheet1'!$L$16"}</definedName>
    <definedName name="xvxcvxc" hidden="1">{"'Sheet1'!$L$16"}</definedName>
    <definedName name="XXT">#REF!</definedName>
    <definedName name="xxx">#REF!</definedName>
    <definedName name="xxx2">#REF!</definedName>
    <definedName name="XÝnghiÖp25_3">#REF!</definedName>
    <definedName name="y">#REF!</definedName>
    <definedName name="yen">#REF!</definedName>
    <definedName name="Yen_A">#N/A</definedName>
    <definedName name="Yen_B">#N/A</definedName>
    <definedName name="yen1">#REF!</definedName>
    <definedName name="yen2">#REF!</definedName>
    <definedName name="YENLACKK">#REF!</definedName>
    <definedName name="yeu" localSheetId="0" hidden="1">{"'Sheet1'!$L$16"}</definedName>
    <definedName name="yeu" localSheetId="1" hidden="1">{"'Sheet1'!$L$16"}</definedName>
    <definedName name="yeu" localSheetId="2" hidden="1">{"'Sheet1'!$L$16"}</definedName>
    <definedName name="yeu" localSheetId="3" hidden="1">{"'Sheet1'!$L$16"}</definedName>
    <definedName name="yeu" hidden="1">{"'Sheet1'!$L$16"}</definedName>
    <definedName name="yieldsfield">#REF!</definedName>
    <definedName name="yieldstoevaluate">#REF!</definedName>
    <definedName name="yiuti" localSheetId="0" hidden="1">{"'Sheet1'!$L$16"}</definedName>
    <definedName name="yiuti" localSheetId="1" hidden="1">{"'Sheet1'!$L$16"}</definedName>
    <definedName name="yiuti" localSheetId="2" hidden="1">{"'Sheet1'!$L$16"}</definedName>
    <definedName name="yiuti" localSheetId="3" hidden="1">{"'Sheet1'!$L$16"}</definedName>
    <definedName name="yiuti" hidden="1">{"'Sheet1'!$L$16"}</definedName>
    <definedName name="YMAX">#REF!</definedName>
    <definedName name="YMIN">#REF!</definedName>
    <definedName name="YR0">#REF!</definedName>
    <definedName name="YRP">#REF!</definedName>
    <definedName name="ytddg">#REF!</definedName>
    <definedName name="Ythd1.5">#REF!</definedName>
    <definedName name="ythdg">#REF!</definedName>
    <definedName name="Ythdgoi">#REF!</definedName>
    <definedName name="ytri" localSheetId="0" hidden="1">{"'Sheet1'!$L$16"}</definedName>
    <definedName name="ytri" localSheetId="1" hidden="1">{"'Sheet1'!$L$16"}</definedName>
    <definedName name="ytri" localSheetId="2" hidden="1">{"'Sheet1'!$L$16"}</definedName>
    <definedName name="ytri" localSheetId="3" hidden="1">{"'Sheet1'!$L$16"}</definedName>
    <definedName name="ytri" hidden="1">{"'Sheet1'!$L$16"}</definedName>
    <definedName name="ytru" localSheetId="0" hidden="1">{"'Sheet1'!$L$16"}</definedName>
    <definedName name="ytru" localSheetId="1" hidden="1">{"'Sheet1'!$L$16"}</definedName>
    <definedName name="ytru" localSheetId="2" hidden="1">{"'Sheet1'!$L$16"}</definedName>
    <definedName name="ytru" localSheetId="3" hidden="1">{"'Sheet1'!$L$16"}</definedName>
    <definedName name="ytru" hidden="1">{"'Sheet1'!$L$16"}</definedName>
    <definedName name="YvNgam">#REF!</definedName>
    <definedName name="YvTreo">#REF!</definedName>
    <definedName name="yy">#REF!</definedName>
    <definedName name="z">#REF!</definedName>
    <definedName name="Z_dh">#REF!</definedName>
    <definedName name="zcg" localSheetId="0" hidden="1">{"'Sheet1'!$L$16"}</definedName>
    <definedName name="zcg" localSheetId="1" hidden="1">{"'Sheet1'!$L$16"}</definedName>
    <definedName name="zcg" localSheetId="2" hidden="1">{"'Sheet1'!$L$16"}</definedName>
    <definedName name="zcg" localSheetId="3" hidden="1">{"'Sheet1'!$L$16"}</definedName>
    <definedName name="zcg" hidden="1">{"'Sheet1'!$L$16"}</definedName>
    <definedName name="zcgxf" localSheetId="0" hidden="1">{"'Sheet1'!$L$16"}</definedName>
    <definedName name="zcgxf" localSheetId="1" hidden="1">{"'Sheet1'!$L$16"}</definedName>
    <definedName name="zcgxf" localSheetId="2" hidden="1">{"'Sheet1'!$L$16"}</definedName>
    <definedName name="zcgxf" localSheetId="3" hidden="1">{"'Sheet1'!$L$16"}</definedName>
    <definedName name="zcgxf" hidden="1">{"'Sheet1'!$L$16"}</definedName>
    <definedName name="Zip">#REF!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s>
  <calcPr calcId="144525"/>
  <fileRecoveryPr autoRecover="0" repairLoad="1"/>
</workbook>
</file>

<file path=xl/calcChain.xml><?xml version="1.0" encoding="utf-8"?>
<calcChain xmlns="http://schemas.openxmlformats.org/spreadsheetml/2006/main">
  <c r="K18" i="111" l="1"/>
  <c r="H18" i="111"/>
  <c r="G18" i="111"/>
  <c r="F18" i="111"/>
  <c r="L18" i="111" s="1"/>
  <c r="D18" i="111"/>
  <c r="C18" i="111"/>
  <c r="L17" i="111"/>
  <c r="I17" i="111"/>
  <c r="D17" i="111"/>
  <c r="L16" i="111"/>
  <c r="I16" i="111"/>
  <c r="D16" i="111"/>
  <c r="L15" i="111"/>
  <c r="I15" i="111"/>
  <c r="D15" i="111"/>
  <c r="L14" i="111"/>
  <c r="I14" i="111"/>
  <c r="D14" i="111"/>
  <c r="L13" i="111"/>
  <c r="I13" i="111"/>
  <c r="D13" i="111"/>
  <c r="L12" i="111"/>
  <c r="I12" i="111"/>
  <c r="D12" i="111"/>
  <c r="L11" i="111"/>
  <c r="I11" i="111"/>
  <c r="D11" i="111"/>
  <c r="L10" i="111"/>
  <c r="I10" i="111"/>
  <c r="D10" i="111"/>
  <c r="L9" i="111"/>
  <c r="I9" i="111"/>
  <c r="D9" i="111"/>
  <c r="L8" i="111"/>
  <c r="I8" i="111"/>
  <c r="D8" i="111"/>
  <c r="L7" i="111"/>
  <c r="I7" i="111"/>
  <c r="D7" i="111"/>
  <c r="L6" i="111"/>
  <c r="I6" i="111"/>
  <c r="D6" i="111"/>
  <c r="L5" i="111"/>
  <c r="I5" i="111"/>
  <c r="D5" i="111"/>
  <c r="H17" i="110"/>
  <c r="G17" i="110"/>
  <c r="F17" i="110"/>
  <c r="L17" i="110" s="1"/>
  <c r="C17" i="110"/>
  <c r="D17" i="110" s="1"/>
  <c r="L16" i="110"/>
  <c r="I16" i="110"/>
  <c r="L15" i="110"/>
  <c r="I15" i="110"/>
  <c r="D15" i="110"/>
  <c r="L14" i="110"/>
  <c r="I14" i="110"/>
  <c r="D14" i="110"/>
  <c r="L13" i="110"/>
  <c r="I13" i="110"/>
  <c r="D13" i="110"/>
  <c r="L12" i="110"/>
  <c r="I12" i="110"/>
  <c r="D12" i="110"/>
  <c r="L11" i="110"/>
  <c r="I11" i="110"/>
  <c r="D11" i="110"/>
  <c r="L10" i="110"/>
  <c r="I10" i="110"/>
  <c r="D10" i="110"/>
  <c r="L9" i="110"/>
  <c r="I9" i="110"/>
  <c r="D9" i="110"/>
  <c r="L8" i="110"/>
  <c r="I8" i="110"/>
  <c r="D8" i="110"/>
  <c r="L7" i="110"/>
  <c r="I7" i="110"/>
  <c r="D7" i="110"/>
  <c r="L6" i="110"/>
  <c r="I6" i="110"/>
  <c r="D6" i="110"/>
  <c r="L5" i="110"/>
  <c r="I5" i="110"/>
  <c r="D5" i="110"/>
  <c r="L4" i="110"/>
  <c r="I4" i="110"/>
  <c r="D4" i="110"/>
  <c r="H17" i="109"/>
  <c r="G17" i="109"/>
  <c r="F17" i="109"/>
  <c r="K17" i="109" s="1"/>
  <c r="C17" i="109"/>
  <c r="D17" i="109" s="1"/>
  <c r="L16" i="109"/>
  <c r="I16" i="109"/>
  <c r="L15" i="109"/>
  <c r="I15" i="109"/>
  <c r="D15" i="109"/>
  <c r="L14" i="109"/>
  <c r="I14" i="109"/>
  <c r="D14" i="109"/>
  <c r="L13" i="109"/>
  <c r="I13" i="109"/>
  <c r="D13" i="109"/>
  <c r="L12" i="109"/>
  <c r="I12" i="109"/>
  <c r="D12" i="109"/>
  <c r="L11" i="109"/>
  <c r="I11" i="109"/>
  <c r="D11" i="109"/>
  <c r="L10" i="109"/>
  <c r="I10" i="109"/>
  <c r="D10" i="109"/>
  <c r="L9" i="109"/>
  <c r="I9" i="109"/>
  <c r="D9" i="109"/>
  <c r="L8" i="109"/>
  <c r="I8" i="109"/>
  <c r="D8" i="109"/>
  <c r="L7" i="109"/>
  <c r="I7" i="109"/>
  <c r="D7" i="109"/>
  <c r="L6" i="109"/>
  <c r="I6" i="109"/>
  <c r="D6" i="109"/>
  <c r="L5" i="109"/>
  <c r="I5" i="109"/>
  <c r="D5" i="109"/>
  <c r="L4" i="109"/>
  <c r="I4" i="109"/>
  <c r="U20" i="108"/>
  <c r="T20" i="108"/>
  <c r="S20" i="108"/>
  <c r="R20" i="108" s="1"/>
  <c r="Q20" i="108"/>
  <c r="P20" i="108"/>
  <c r="O20" i="108"/>
  <c r="N20" i="108" s="1"/>
  <c r="L20" i="108"/>
  <c r="J20" i="108"/>
  <c r="I20" i="108"/>
  <c r="G20" i="108" s="1"/>
  <c r="H20" i="108"/>
  <c r="F20" i="108"/>
  <c r="E20" i="108"/>
  <c r="C20" i="108" s="1"/>
  <c r="M20" i="108" s="1"/>
  <c r="D20" i="108"/>
  <c r="V19" i="108"/>
  <c r="R19" i="108"/>
  <c r="N19" i="108"/>
  <c r="G19" i="108"/>
  <c r="C19" i="108"/>
  <c r="M19" i="108" s="1"/>
  <c r="R18" i="108"/>
  <c r="N18" i="108"/>
  <c r="V18" i="108" s="1"/>
  <c r="M18" i="108"/>
  <c r="G18" i="108"/>
  <c r="C18" i="108"/>
  <c r="V17" i="108"/>
  <c r="R17" i="108"/>
  <c r="N17" i="108"/>
  <c r="G17" i="108"/>
  <c r="C17" i="108"/>
  <c r="M17" i="108" s="1"/>
  <c r="R16" i="108"/>
  <c r="N16" i="108"/>
  <c r="V16" i="108" s="1"/>
  <c r="M16" i="108"/>
  <c r="G16" i="108"/>
  <c r="C16" i="108"/>
  <c r="V15" i="108"/>
  <c r="R15" i="108"/>
  <c r="N15" i="108"/>
  <c r="G15" i="108"/>
  <c r="C15" i="108"/>
  <c r="M15" i="108" s="1"/>
  <c r="N14" i="108"/>
  <c r="V14" i="108" s="1"/>
  <c r="M14" i="108"/>
  <c r="G14" i="108"/>
  <c r="C14" i="108"/>
  <c r="R13" i="108"/>
  <c r="N13" i="108"/>
  <c r="V13" i="108" s="1"/>
  <c r="G13" i="108"/>
  <c r="C13" i="108"/>
  <c r="M13" i="108" s="1"/>
  <c r="V12" i="108"/>
  <c r="R12" i="108"/>
  <c r="G12" i="108"/>
  <c r="C12" i="108"/>
  <c r="M12" i="108" s="1"/>
  <c r="R11" i="108"/>
  <c r="N11" i="108"/>
  <c r="V11" i="108" s="1"/>
  <c r="M11" i="108"/>
  <c r="G11" i="108"/>
  <c r="C11" i="108"/>
  <c r="V10" i="108"/>
  <c r="R10" i="108"/>
  <c r="N10" i="108"/>
  <c r="G10" i="108"/>
  <c r="C10" i="108"/>
  <c r="M10" i="108" s="1"/>
  <c r="R9" i="108"/>
  <c r="N9" i="108"/>
  <c r="V9" i="108" s="1"/>
  <c r="M9" i="108"/>
  <c r="G9" i="108"/>
  <c r="C9" i="108"/>
  <c r="V8" i="108"/>
  <c r="R8" i="108"/>
  <c r="N8" i="108"/>
  <c r="G8" i="108"/>
  <c r="C8" i="108"/>
  <c r="M8" i="108" s="1"/>
  <c r="R7" i="108"/>
  <c r="N7" i="108"/>
  <c r="V7" i="108" s="1"/>
  <c r="M7" i="108"/>
  <c r="G7" i="108"/>
  <c r="C7" i="108"/>
  <c r="K17" i="110" l="1"/>
  <c r="L17" i="109"/>
  <c r="F20" i="109"/>
  <c r="V20" i="108"/>
  <c r="X20" i="108"/>
  <c r="J42" i="107" l="1"/>
  <c r="I42" i="107"/>
  <c r="M42" i="107" s="1"/>
  <c r="H42" i="107"/>
  <c r="L42" i="107" s="1"/>
  <c r="G42" i="107"/>
  <c r="K42" i="107" s="1"/>
  <c r="F42" i="107"/>
  <c r="E42" i="107"/>
  <c r="C42" i="107"/>
  <c r="M41" i="107"/>
  <c r="L41" i="107"/>
  <c r="K41" i="107"/>
  <c r="M40" i="107"/>
  <c r="L40" i="107"/>
  <c r="K40" i="107"/>
  <c r="M39" i="107"/>
  <c r="L39" i="107"/>
  <c r="K39" i="107"/>
  <c r="M38" i="107"/>
  <c r="L38" i="107"/>
  <c r="K38" i="107"/>
  <c r="M37" i="107"/>
  <c r="L37" i="107"/>
  <c r="K37" i="107"/>
  <c r="M36" i="107"/>
  <c r="L36" i="107"/>
  <c r="K36" i="107"/>
  <c r="M35" i="107"/>
  <c r="L35" i="107"/>
  <c r="K35" i="107"/>
  <c r="M34" i="107"/>
  <c r="L34" i="107"/>
  <c r="K34" i="107"/>
  <c r="M33" i="107"/>
  <c r="L33" i="107"/>
  <c r="K33" i="107"/>
  <c r="M32" i="107"/>
  <c r="L32" i="107"/>
  <c r="K32" i="107"/>
  <c r="M31" i="107"/>
  <c r="L31" i="107"/>
  <c r="K31" i="107"/>
  <c r="M30" i="107"/>
  <c r="L30" i="107"/>
  <c r="K30" i="107"/>
  <c r="M29" i="107"/>
  <c r="L29" i="107"/>
  <c r="K29" i="107"/>
  <c r="M22" i="107"/>
  <c r="L22" i="107"/>
  <c r="K22" i="107"/>
  <c r="J22" i="107"/>
  <c r="J43" i="107" s="1"/>
  <c r="F22" i="107"/>
  <c r="M21" i="107"/>
  <c r="L21" i="107"/>
  <c r="K21" i="107"/>
  <c r="M20" i="107"/>
  <c r="L20" i="107"/>
  <c r="K20" i="107"/>
  <c r="M19" i="107"/>
  <c r="L19" i="107"/>
  <c r="K19" i="107"/>
  <c r="M18" i="107"/>
  <c r="L18" i="107"/>
  <c r="K18" i="107"/>
  <c r="M17" i="107"/>
  <c r="L17" i="107"/>
  <c r="K17" i="107"/>
  <c r="Z16" i="107"/>
  <c r="M16" i="107"/>
  <c r="K16" i="107"/>
  <c r="Z15" i="107"/>
  <c r="M15" i="107"/>
  <c r="L15" i="107"/>
  <c r="K15" i="107"/>
  <c r="Z14" i="107"/>
  <c r="M14" i="107"/>
  <c r="K14" i="107"/>
  <c r="Z13" i="107"/>
  <c r="M13" i="107"/>
  <c r="L13" i="107"/>
  <c r="K13" i="107"/>
  <c r="M12" i="107"/>
  <c r="L12" i="107"/>
  <c r="K12" i="107"/>
  <c r="Z11" i="107"/>
  <c r="M11" i="107"/>
  <c r="L11" i="107"/>
  <c r="K11" i="107"/>
  <c r="Z10" i="107"/>
  <c r="M10" i="107"/>
  <c r="L10" i="107"/>
  <c r="K10" i="107"/>
  <c r="Z9" i="107"/>
  <c r="S9" i="107"/>
  <c r="T9" i="107" s="1"/>
  <c r="R9" i="107"/>
  <c r="M9" i="107"/>
  <c r="L9" i="107"/>
  <c r="K9" i="107"/>
  <c r="Z8" i="107"/>
  <c r="S8" i="107"/>
  <c r="T8" i="107" s="1"/>
  <c r="R8" i="107"/>
  <c r="S7" i="107"/>
  <c r="R7" i="107"/>
  <c r="T7" i="107" s="1"/>
  <c r="L157" i="106" l="1"/>
  <c r="I157" i="106"/>
  <c r="F157" i="106"/>
  <c r="E157" i="106"/>
  <c r="Q157" i="106" s="1"/>
  <c r="D157" i="106"/>
  <c r="C157" i="106" s="1"/>
  <c r="O157" i="106" s="1"/>
  <c r="Q156" i="106"/>
  <c r="L156" i="106"/>
  <c r="I156" i="106"/>
  <c r="F156" i="106"/>
  <c r="E156" i="106"/>
  <c r="C156" i="106" s="1"/>
  <c r="O156" i="106" s="1"/>
  <c r="D156" i="106"/>
  <c r="Q155" i="106"/>
  <c r="L155" i="106"/>
  <c r="I155" i="106"/>
  <c r="F155" i="106"/>
  <c r="E155" i="106"/>
  <c r="C155" i="106" s="1"/>
  <c r="O155" i="106" s="1"/>
  <c r="D155" i="106"/>
  <c r="P154" i="106"/>
  <c r="L154" i="106"/>
  <c r="I154" i="106"/>
  <c r="F154" i="106"/>
  <c r="E154" i="106"/>
  <c r="E152" i="106" s="1"/>
  <c r="Q152" i="106" s="1"/>
  <c r="D154" i="106"/>
  <c r="P153" i="106"/>
  <c r="L153" i="106"/>
  <c r="I153" i="106"/>
  <c r="F153" i="106"/>
  <c r="E153" i="106"/>
  <c r="D153" i="106"/>
  <c r="C153" i="106" s="1"/>
  <c r="N152" i="106"/>
  <c r="M152" i="106"/>
  <c r="L152" i="106"/>
  <c r="K152" i="106"/>
  <c r="J152" i="106"/>
  <c r="I152" i="106"/>
  <c r="H152" i="106"/>
  <c r="G152" i="106"/>
  <c r="D152" i="106"/>
  <c r="P151" i="106"/>
  <c r="L151" i="106"/>
  <c r="I151" i="106"/>
  <c r="F151" i="106"/>
  <c r="E151" i="106"/>
  <c r="Q151" i="106" s="1"/>
  <c r="D151" i="106"/>
  <c r="Q150" i="106"/>
  <c r="P150" i="106"/>
  <c r="L150" i="106"/>
  <c r="I150" i="106"/>
  <c r="F150" i="106"/>
  <c r="E150" i="106"/>
  <c r="D150" i="106"/>
  <c r="C150" i="106"/>
  <c r="O150" i="106" s="1"/>
  <c r="Q149" i="106"/>
  <c r="L149" i="106"/>
  <c r="I149" i="106"/>
  <c r="F149" i="106"/>
  <c r="E149" i="106"/>
  <c r="D149" i="106"/>
  <c r="L148" i="106"/>
  <c r="I148" i="106"/>
  <c r="F148" i="106"/>
  <c r="E148" i="106"/>
  <c r="Q148" i="106" s="1"/>
  <c r="D148" i="106"/>
  <c r="P147" i="106"/>
  <c r="L147" i="106"/>
  <c r="I147" i="106"/>
  <c r="F147" i="106"/>
  <c r="E147" i="106"/>
  <c r="Q147" i="106" s="1"/>
  <c r="D147" i="106"/>
  <c r="C147" i="106" s="1"/>
  <c r="O147" i="106" s="1"/>
  <c r="Q146" i="106"/>
  <c r="P146" i="106"/>
  <c r="L146" i="106"/>
  <c r="I146" i="106"/>
  <c r="F146" i="106"/>
  <c r="E146" i="106"/>
  <c r="D146" i="106"/>
  <c r="C146" i="106"/>
  <c r="O146" i="106" s="1"/>
  <c r="Q145" i="106"/>
  <c r="L145" i="106"/>
  <c r="I145" i="106"/>
  <c r="F145" i="106"/>
  <c r="E145" i="106"/>
  <c r="D145" i="106"/>
  <c r="L144" i="106"/>
  <c r="I144" i="106"/>
  <c r="F144" i="106"/>
  <c r="E144" i="106"/>
  <c r="Q144" i="106" s="1"/>
  <c r="D144" i="106"/>
  <c r="P143" i="106"/>
  <c r="L143" i="106"/>
  <c r="I143" i="106"/>
  <c r="F143" i="106"/>
  <c r="E143" i="106"/>
  <c r="Q143" i="106" s="1"/>
  <c r="D143" i="106"/>
  <c r="C143" i="106" s="1"/>
  <c r="O143" i="106" s="1"/>
  <c r="Q142" i="106"/>
  <c r="P142" i="106"/>
  <c r="L142" i="106"/>
  <c r="I142" i="106"/>
  <c r="F142" i="106"/>
  <c r="E142" i="106"/>
  <c r="D142" i="106"/>
  <c r="C142" i="106"/>
  <c r="O142" i="106" s="1"/>
  <c r="Q141" i="106"/>
  <c r="L141" i="106"/>
  <c r="I141" i="106"/>
  <c r="F141" i="106"/>
  <c r="E141" i="106"/>
  <c r="D141" i="106"/>
  <c r="L140" i="106"/>
  <c r="I140" i="106"/>
  <c r="F140" i="106"/>
  <c r="E140" i="106"/>
  <c r="Q140" i="106" s="1"/>
  <c r="D140" i="106"/>
  <c r="P139" i="106"/>
  <c r="L139" i="106"/>
  <c r="I139" i="106"/>
  <c r="F139" i="106"/>
  <c r="F138" i="106" s="1"/>
  <c r="E139" i="106"/>
  <c r="Q139" i="106" s="1"/>
  <c r="D139" i="106"/>
  <c r="C139" i="106" s="1"/>
  <c r="N138" i="106"/>
  <c r="M138" i="106"/>
  <c r="K138" i="106"/>
  <c r="J138" i="106"/>
  <c r="I138" i="106"/>
  <c r="H138" i="106"/>
  <c r="G138" i="106"/>
  <c r="L137" i="106"/>
  <c r="I137" i="106"/>
  <c r="F137" i="106"/>
  <c r="E137" i="106"/>
  <c r="D137" i="106"/>
  <c r="N136" i="106"/>
  <c r="M136" i="106"/>
  <c r="L136" i="106" s="1"/>
  <c r="K136" i="106"/>
  <c r="J136" i="106"/>
  <c r="I136" i="106"/>
  <c r="H136" i="106"/>
  <c r="G136" i="106"/>
  <c r="F136" i="106"/>
  <c r="Q135" i="106"/>
  <c r="L135" i="106"/>
  <c r="O135" i="106" s="1"/>
  <c r="I135" i="106"/>
  <c r="F135" i="106"/>
  <c r="F134" i="106" s="1"/>
  <c r="E135" i="106"/>
  <c r="D135" i="106"/>
  <c r="C135" i="106"/>
  <c r="C134" i="106" s="1"/>
  <c r="N134" i="106"/>
  <c r="M134" i="106"/>
  <c r="L134" i="106" s="1"/>
  <c r="O134" i="106" s="1"/>
  <c r="K134" i="106"/>
  <c r="J134" i="106"/>
  <c r="I134" i="106"/>
  <c r="H134" i="106"/>
  <c r="G134" i="106"/>
  <c r="E134" i="106"/>
  <c r="Q134" i="106" s="1"/>
  <c r="D134" i="106"/>
  <c r="L133" i="106"/>
  <c r="I133" i="106"/>
  <c r="F133" i="106"/>
  <c r="E133" i="106"/>
  <c r="D133" i="106"/>
  <c r="N132" i="106"/>
  <c r="M132" i="106"/>
  <c r="K132" i="106"/>
  <c r="J132" i="106"/>
  <c r="J11" i="106" s="1"/>
  <c r="J9" i="106" s="1"/>
  <c r="J8" i="106" s="1"/>
  <c r="I132" i="106"/>
  <c r="H132" i="106"/>
  <c r="G132" i="106"/>
  <c r="F132" i="106"/>
  <c r="Q131" i="106"/>
  <c r="L131" i="106"/>
  <c r="I131" i="106"/>
  <c r="I130" i="106" s="1"/>
  <c r="F131" i="106"/>
  <c r="F130" i="106" s="1"/>
  <c r="E131" i="106"/>
  <c r="D131" i="106"/>
  <c r="C131" i="106"/>
  <c r="C130" i="106" s="1"/>
  <c r="Q130" i="106"/>
  <c r="N130" i="106"/>
  <c r="M130" i="106"/>
  <c r="L130" i="106"/>
  <c r="O130" i="106" s="1"/>
  <c r="K130" i="106"/>
  <c r="J130" i="106"/>
  <c r="H130" i="106"/>
  <c r="G130" i="106"/>
  <c r="E130" i="106"/>
  <c r="D130" i="106"/>
  <c r="L129" i="106"/>
  <c r="I129" i="106"/>
  <c r="F129" i="106"/>
  <c r="E129" i="106"/>
  <c r="D129" i="106"/>
  <c r="N128" i="106"/>
  <c r="M128" i="106"/>
  <c r="K128" i="106"/>
  <c r="J128" i="106"/>
  <c r="I128" i="106"/>
  <c r="H128" i="106"/>
  <c r="G128" i="106"/>
  <c r="F128" i="106"/>
  <c r="Q127" i="106"/>
  <c r="L127" i="106"/>
  <c r="O127" i="106" s="1"/>
  <c r="I127" i="106"/>
  <c r="F127" i="106"/>
  <c r="F126" i="106" s="1"/>
  <c r="E127" i="106"/>
  <c r="D127" i="106"/>
  <c r="C127" i="106"/>
  <c r="C126" i="106" s="1"/>
  <c r="N126" i="106"/>
  <c r="M126" i="106"/>
  <c r="L126" i="106" s="1"/>
  <c r="O126" i="106" s="1"/>
  <c r="K126" i="106"/>
  <c r="J126" i="106"/>
  <c r="I126" i="106"/>
  <c r="H126" i="106"/>
  <c r="G126" i="106"/>
  <c r="E126" i="106"/>
  <c r="Q126" i="106" s="1"/>
  <c r="D126" i="106"/>
  <c r="L125" i="106"/>
  <c r="I125" i="106"/>
  <c r="F125" i="106"/>
  <c r="E125" i="106"/>
  <c r="D125" i="106"/>
  <c r="N124" i="106"/>
  <c r="M124" i="106"/>
  <c r="K124" i="106"/>
  <c r="J124" i="106"/>
  <c r="I124" i="106"/>
  <c r="H124" i="106"/>
  <c r="G124" i="106"/>
  <c r="F124" i="106"/>
  <c r="Q123" i="106"/>
  <c r="L123" i="106"/>
  <c r="I123" i="106"/>
  <c r="I122" i="106" s="1"/>
  <c r="F123" i="106"/>
  <c r="F122" i="106" s="1"/>
  <c r="E123" i="106"/>
  <c r="D123" i="106"/>
  <c r="C123" i="106"/>
  <c r="C122" i="106" s="1"/>
  <c r="Q122" i="106"/>
  <c r="N122" i="106"/>
  <c r="M122" i="106"/>
  <c r="L122" i="106"/>
  <c r="O122" i="106" s="1"/>
  <c r="K122" i="106"/>
  <c r="J122" i="106"/>
  <c r="H122" i="106"/>
  <c r="G122" i="106"/>
  <c r="E122" i="106"/>
  <c r="D122" i="106"/>
  <c r="L121" i="106"/>
  <c r="I121" i="106"/>
  <c r="F121" i="106"/>
  <c r="E121" i="106"/>
  <c r="D121" i="106"/>
  <c r="N120" i="106"/>
  <c r="M120" i="106"/>
  <c r="K120" i="106"/>
  <c r="J120" i="106"/>
  <c r="I120" i="106"/>
  <c r="H120" i="106"/>
  <c r="G120" i="106"/>
  <c r="F120" i="106"/>
  <c r="Q119" i="106"/>
  <c r="L119" i="106"/>
  <c r="O119" i="106" s="1"/>
  <c r="I119" i="106"/>
  <c r="F119" i="106"/>
  <c r="F118" i="106" s="1"/>
  <c r="E119" i="106"/>
  <c r="D119" i="106"/>
  <c r="C119" i="106"/>
  <c r="C118" i="106" s="1"/>
  <c r="N118" i="106"/>
  <c r="M118" i="106"/>
  <c r="L118" i="106" s="1"/>
  <c r="O118" i="106" s="1"/>
  <c r="K118" i="106"/>
  <c r="J118" i="106"/>
  <c r="I118" i="106"/>
  <c r="H118" i="106"/>
  <c r="G118" i="106"/>
  <c r="E118" i="106"/>
  <c r="Q118" i="106" s="1"/>
  <c r="D118" i="106"/>
  <c r="L117" i="106"/>
  <c r="I117" i="106"/>
  <c r="F117" i="106"/>
  <c r="E117" i="106"/>
  <c r="D117" i="106"/>
  <c r="N116" i="106"/>
  <c r="M116" i="106"/>
  <c r="K116" i="106"/>
  <c r="J116" i="106"/>
  <c r="I116" i="106"/>
  <c r="H116" i="106"/>
  <c r="G116" i="106"/>
  <c r="F116" i="106"/>
  <c r="Q115" i="106"/>
  <c r="L115" i="106"/>
  <c r="I115" i="106"/>
  <c r="F115" i="106"/>
  <c r="E115" i="106"/>
  <c r="D115" i="106"/>
  <c r="C115" i="106"/>
  <c r="Q114" i="106"/>
  <c r="L114" i="106"/>
  <c r="I114" i="106"/>
  <c r="F114" i="106"/>
  <c r="F113" i="106" s="1"/>
  <c r="E114" i="106"/>
  <c r="D114" i="106"/>
  <c r="C114" i="106"/>
  <c r="N113" i="106"/>
  <c r="M113" i="106"/>
  <c r="L113" i="106"/>
  <c r="K113" i="106"/>
  <c r="J113" i="106"/>
  <c r="H113" i="106"/>
  <c r="G113" i="106"/>
  <c r="E113" i="106"/>
  <c r="Q113" i="106" s="1"/>
  <c r="D113" i="106"/>
  <c r="L112" i="106"/>
  <c r="I112" i="106"/>
  <c r="F112" i="106"/>
  <c r="E112" i="106"/>
  <c r="Q112" i="106" s="1"/>
  <c r="D112" i="106"/>
  <c r="C112" i="106" s="1"/>
  <c r="L111" i="106"/>
  <c r="I111" i="106"/>
  <c r="F111" i="106"/>
  <c r="E111" i="106"/>
  <c r="D111" i="106"/>
  <c r="N110" i="106"/>
  <c r="M110" i="106"/>
  <c r="K110" i="106"/>
  <c r="J110" i="106"/>
  <c r="I110" i="106"/>
  <c r="H110" i="106"/>
  <c r="G110" i="106"/>
  <c r="F110" i="106"/>
  <c r="Q109" i="106"/>
  <c r="L109" i="106"/>
  <c r="I109" i="106"/>
  <c r="I108" i="106" s="1"/>
  <c r="F109" i="106"/>
  <c r="F108" i="106" s="1"/>
  <c r="E109" i="106"/>
  <c r="D109" i="106"/>
  <c r="C109" i="106"/>
  <c r="C108" i="106" s="1"/>
  <c r="N108" i="106"/>
  <c r="M108" i="106"/>
  <c r="L108" i="106"/>
  <c r="O108" i="106" s="1"/>
  <c r="K108" i="106"/>
  <c r="J108" i="106"/>
  <c r="H108" i="106"/>
  <c r="G108" i="106"/>
  <c r="E108" i="106"/>
  <c r="Q108" i="106" s="1"/>
  <c r="D108" i="106"/>
  <c r="L107" i="106"/>
  <c r="I107" i="106"/>
  <c r="F107" i="106"/>
  <c r="E107" i="106"/>
  <c r="D107" i="106"/>
  <c r="N106" i="106"/>
  <c r="M106" i="106"/>
  <c r="K106" i="106"/>
  <c r="J106" i="106"/>
  <c r="I106" i="106"/>
  <c r="H106" i="106"/>
  <c r="G106" i="106"/>
  <c r="F106" i="106"/>
  <c r="Q105" i="106"/>
  <c r="L105" i="106"/>
  <c r="I105" i="106"/>
  <c r="F105" i="106"/>
  <c r="E105" i="106"/>
  <c r="D105" i="106"/>
  <c r="C105" i="106"/>
  <c r="Q104" i="106"/>
  <c r="L104" i="106"/>
  <c r="I104" i="106"/>
  <c r="F104" i="106"/>
  <c r="F103" i="106" s="1"/>
  <c r="E104" i="106"/>
  <c r="D104" i="106"/>
  <c r="C104" i="106"/>
  <c r="Q103" i="106"/>
  <c r="N103" i="106"/>
  <c r="M103" i="106"/>
  <c r="L103" i="106"/>
  <c r="K103" i="106"/>
  <c r="J103" i="106"/>
  <c r="H103" i="106"/>
  <c r="G103" i="106"/>
  <c r="E103" i="106"/>
  <c r="D103" i="106"/>
  <c r="L102" i="106"/>
  <c r="I102" i="106"/>
  <c r="F102" i="106"/>
  <c r="E102" i="106"/>
  <c r="Q102" i="106" s="1"/>
  <c r="D102" i="106"/>
  <c r="L101" i="106"/>
  <c r="I101" i="106"/>
  <c r="F101" i="106"/>
  <c r="E101" i="106"/>
  <c r="D101" i="106"/>
  <c r="N100" i="106"/>
  <c r="M100" i="106"/>
  <c r="K100" i="106"/>
  <c r="J100" i="106"/>
  <c r="I100" i="106"/>
  <c r="H100" i="106"/>
  <c r="G100" i="106"/>
  <c r="F100" i="106"/>
  <c r="Q99" i="106"/>
  <c r="L99" i="106"/>
  <c r="I99" i="106"/>
  <c r="F99" i="106"/>
  <c r="E99" i="106"/>
  <c r="D99" i="106"/>
  <c r="C99" i="106"/>
  <c r="Q98" i="106"/>
  <c r="L98" i="106"/>
  <c r="I98" i="106"/>
  <c r="F98" i="106"/>
  <c r="F97" i="106" s="1"/>
  <c r="E98" i="106"/>
  <c r="D98" i="106"/>
  <c r="C98" i="106"/>
  <c r="N97" i="106"/>
  <c r="M97" i="106"/>
  <c r="L97" i="106"/>
  <c r="K97" i="106"/>
  <c r="J97" i="106"/>
  <c r="H97" i="106"/>
  <c r="G97" i="106"/>
  <c r="E97" i="106"/>
  <c r="Q97" i="106" s="1"/>
  <c r="D97" i="106"/>
  <c r="L96" i="106"/>
  <c r="I96" i="106"/>
  <c r="F96" i="106"/>
  <c r="E96" i="106"/>
  <c r="D96" i="106"/>
  <c r="N95" i="106"/>
  <c r="M95" i="106"/>
  <c r="K95" i="106"/>
  <c r="J95" i="106"/>
  <c r="I95" i="106"/>
  <c r="H95" i="106"/>
  <c r="G95" i="106"/>
  <c r="F95" i="106"/>
  <c r="Q94" i="106"/>
  <c r="L94" i="106"/>
  <c r="O94" i="106" s="1"/>
  <c r="I94" i="106"/>
  <c r="F94" i="106"/>
  <c r="E94" i="106"/>
  <c r="D94" i="106"/>
  <c r="C94" i="106"/>
  <c r="Q93" i="106"/>
  <c r="L93" i="106"/>
  <c r="I93" i="106"/>
  <c r="I92" i="106" s="1"/>
  <c r="F93" i="106"/>
  <c r="F92" i="106" s="1"/>
  <c r="E93" i="106"/>
  <c r="D93" i="106"/>
  <c r="C93" i="106"/>
  <c r="C92" i="106" s="1"/>
  <c r="Q92" i="106"/>
  <c r="N92" i="106"/>
  <c r="M92" i="106"/>
  <c r="L92" i="106"/>
  <c r="O92" i="106" s="1"/>
  <c r="K92" i="106"/>
  <c r="J92" i="106"/>
  <c r="H92" i="106"/>
  <c r="G92" i="106"/>
  <c r="E92" i="106"/>
  <c r="D92" i="106"/>
  <c r="L91" i="106"/>
  <c r="I91" i="106"/>
  <c r="F91" i="106"/>
  <c r="E91" i="106"/>
  <c r="Q91" i="106" s="1"/>
  <c r="D91" i="106"/>
  <c r="L90" i="106"/>
  <c r="O90" i="106" s="1"/>
  <c r="I90" i="106"/>
  <c r="F90" i="106"/>
  <c r="E90" i="106"/>
  <c r="Q90" i="106" s="1"/>
  <c r="D90" i="106"/>
  <c r="C90" i="106" s="1"/>
  <c r="L89" i="106"/>
  <c r="I89" i="106"/>
  <c r="F89" i="106"/>
  <c r="E89" i="106"/>
  <c r="D89" i="106"/>
  <c r="N88" i="106"/>
  <c r="M88" i="106"/>
  <c r="K88" i="106"/>
  <c r="J88" i="106"/>
  <c r="I88" i="106"/>
  <c r="H88" i="106"/>
  <c r="G88" i="106"/>
  <c r="F88" i="106"/>
  <c r="Q87" i="106"/>
  <c r="L87" i="106"/>
  <c r="O87" i="106" s="1"/>
  <c r="I87" i="106"/>
  <c r="F87" i="106"/>
  <c r="E87" i="106"/>
  <c r="D87" i="106"/>
  <c r="C87" i="106"/>
  <c r="Q86" i="106"/>
  <c r="L86" i="106"/>
  <c r="O86" i="106" s="1"/>
  <c r="I86" i="106"/>
  <c r="F86" i="106"/>
  <c r="E86" i="106"/>
  <c r="D86" i="106"/>
  <c r="C86" i="106"/>
  <c r="C85" i="106" s="1"/>
  <c r="N85" i="106"/>
  <c r="M85" i="106"/>
  <c r="L85" i="106" s="1"/>
  <c r="O85" i="106" s="1"/>
  <c r="K85" i="106"/>
  <c r="J85" i="106"/>
  <c r="I85" i="106"/>
  <c r="H85" i="106"/>
  <c r="G85" i="106"/>
  <c r="E85" i="106"/>
  <c r="Q85" i="106" s="1"/>
  <c r="D85" i="106"/>
  <c r="L84" i="106"/>
  <c r="I84" i="106"/>
  <c r="F84" i="106"/>
  <c r="E84" i="106"/>
  <c r="D84" i="106"/>
  <c r="N83" i="106"/>
  <c r="M83" i="106"/>
  <c r="L83" i="106" s="1"/>
  <c r="K83" i="106"/>
  <c r="J83" i="106"/>
  <c r="I83" i="106"/>
  <c r="H83" i="106"/>
  <c r="G83" i="106"/>
  <c r="F83" i="106"/>
  <c r="Q82" i="106"/>
  <c r="L82" i="106"/>
  <c r="I82" i="106"/>
  <c r="I81" i="106" s="1"/>
  <c r="F82" i="106"/>
  <c r="F81" i="106" s="1"/>
  <c r="E82" i="106"/>
  <c r="D82" i="106"/>
  <c r="C82" i="106"/>
  <c r="C81" i="106" s="1"/>
  <c r="N81" i="106"/>
  <c r="M81" i="106"/>
  <c r="L81" i="106"/>
  <c r="O81" i="106" s="1"/>
  <c r="K81" i="106"/>
  <c r="J81" i="106"/>
  <c r="H81" i="106"/>
  <c r="G81" i="106"/>
  <c r="E81" i="106"/>
  <c r="Q81" i="106" s="1"/>
  <c r="D81" i="106"/>
  <c r="L80" i="106"/>
  <c r="I80" i="106"/>
  <c r="F80" i="106"/>
  <c r="E80" i="106"/>
  <c r="Q80" i="106" s="1"/>
  <c r="D80" i="106"/>
  <c r="L79" i="106"/>
  <c r="I79" i="106"/>
  <c r="F79" i="106"/>
  <c r="E79" i="106"/>
  <c r="Q79" i="106" s="1"/>
  <c r="D79" i="106"/>
  <c r="C79" i="106" s="1"/>
  <c r="L78" i="106"/>
  <c r="I78" i="106"/>
  <c r="F78" i="106"/>
  <c r="E78" i="106"/>
  <c r="Q78" i="106" s="1"/>
  <c r="D78" i="106"/>
  <c r="L77" i="106"/>
  <c r="I77" i="106"/>
  <c r="F77" i="106"/>
  <c r="E77" i="106"/>
  <c r="D77" i="106"/>
  <c r="N76" i="106"/>
  <c r="M76" i="106"/>
  <c r="K76" i="106"/>
  <c r="J76" i="106"/>
  <c r="I76" i="106"/>
  <c r="H76" i="106"/>
  <c r="G76" i="106"/>
  <c r="F76" i="106"/>
  <c r="Q75" i="106"/>
  <c r="L75" i="106"/>
  <c r="O75" i="106" s="1"/>
  <c r="I75" i="106"/>
  <c r="F75" i="106"/>
  <c r="E75" i="106"/>
  <c r="D75" i="106"/>
  <c r="C75" i="106"/>
  <c r="Q74" i="106"/>
  <c r="L74" i="106"/>
  <c r="I74" i="106"/>
  <c r="F74" i="106"/>
  <c r="E74" i="106"/>
  <c r="D74" i="106"/>
  <c r="C74" i="106"/>
  <c r="Q73" i="106"/>
  <c r="L73" i="106"/>
  <c r="I73" i="106"/>
  <c r="F73" i="106"/>
  <c r="E73" i="106"/>
  <c r="D73" i="106"/>
  <c r="C73" i="106"/>
  <c r="Q72" i="106"/>
  <c r="L72" i="106"/>
  <c r="O72" i="106" s="1"/>
  <c r="I72" i="106"/>
  <c r="F72" i="106"/>
  <c r="E72" i="106"/>
  <c r="D72" i="106"/>
  <c r="C72" i="106"/>
  <c r="Q71" i="106"/>
  <c r="L71" i="106"/>
  <c r="O71" i="106" s="1"/>
  <c r="I71" i="106"/>
  <c r="F71" i="106"/>
  <c r="E71" i="106"/>
  <c r="D71" i="106"/>
  <c r="C71" i="106"/>
  <c r="N70" i="106"/>
  <c r="M70" i="106"/>
  <c r="L70" i="106" s="1"/>
  <c r="K70" i="106"/>
  <c r="J70" i="106"/>
  <c r="I70" i="106"/>
  <c r="H70" i="106"/>
  <c r="G70" i="106"/>
  <c r="E70" i="106"/>
  <c r="Q70" i="106" s="1"/>
  <c r="D70" i="106"/>
  <c r="L69" i="106"/>
  <c r="I69" i="106"/>
  <c r="F69" i="106"/>
  <c r="E69" i="106"/>
  <c r="Q69" i="106" s="1"/>
  <c r="D69" i="106"/>
  <c r="L68" i="106"/>
  <c r="I68" i="106"/>
  <c r="F68" i="106"/>
  <c r="E68" i="106"/>
  <c r="D68" i="106"/>
  <c r="N67" i="106"/>
  <c r="M67" i="106"/>
  <c r="K67" i="106"/>
  <c r="J67" i="106"/>
  <c r="I67" i="106"/>
  <c r="H67" i="106"/>
  <c r="G67" i="106"/>
  <c r="F67" i="106"/>
  <c r="Q66" i="106"/>
  <c r="L66" i="106"/>
  <c r="O66" i="106" s="1"/>
  <c r="I66" i="106"/>
  <c r="F66" i="106"/>
  <c r="E66" i="106"/>
  <c r="D66" i="106"/>
  <c r="C66" i="106"/>
  <c r="Q65" i="106"/>
  <c r="L65" i="106"/>
  <c r="O65" i="106" s="1"/>
  <c r="I65" i="106"/>
  <c r="F65" i="106"/>
  <c r="F64" i="106" s="1"/>
  <c r="E65" i="106"/>
  <c r="D65" i="106"/>
  <c r="C65" i="106"/>
  <c r="C64" i="106" s="1"/>
  <c r="Q64" i="106"/>
  <c r="N64" i="106"/>
  <c r="M64" i="106"/>
  <c r="L64" i="106" s="1"/>
  <c r="O64" i="106" s="1"/>
  <c r="K64" i="106"/>
  <c r="J64" i="106"/>
  <c r="I64" i="106"/>
  <c r="H64" i="106"/>
  <c r="G64" i="106"/>
  <c r="E64" i="106"/>
  <c r="D64" i="106"/>
  <c r="L63" i="106"/>
  <c r="I63" i="106"/>
  <c r="F63" i="106"/>
  <c r="E63" i="106"/>
  <c r="D63" i="106"/>
  <c r="N62" i="106"/>
  <c r="M62" i="106"/>
  <c r="K62" i="106"/>
  <c r="J62" i="106"/>
  <c r="I62" i="106"/>
  <c r="H62" i="106"/>
  <c r="G62" i="106"/>
  <c r="F62" i="106"/>
  <c r="Q61" i="106"/>
  <c r="L61" i="106"/>
  <c r="O61" i="106" s="1"/>
  <c r="I61" i="106"/>
  <c r="F61" i="106"/>
  <c r="E61" i="106"/>
  <c r="D61" i="106"/>
  <c r="C61" i="106"/>
  <c r="Q60" i="106"/>
  <c r="L60" i="106"/>
  <c r="O60" i="106" s="1"/>
  <c r="I60" i="106"/>
  <c r="F60" i="106"/>
  <c r="E60" i="106"/>
  <c r="D60" i="106"/>
  <c r="C60" i="106"/>
  <c r="C59" i="106" s="1"/>
  <c r="N59" i="106"/>
  <c r="M59" i="106"/>
  <c r="L59" i="106" s="1"/>
  <c r="O59" i="106" s="1"/>
  <c r="K59" i="106"/>
  <c r="J59" i="106"/>
  <c r="I59" i="106"/>
  <c r="H59" i="106"/>
  <c r="G59" i="106"/>
  <c r="E59" i="106"/>
  <c r="Q59" i="106" s="1"/>
  <c r="D59" i="106"/>
  <c r="L58" i="106"/>
  <c r="I58" i="106"/>
  <c r="F58" i="106"/>
  <c r="E58" i="106"/>
  <c r="Q58" i="106" s="1"/>
  <c r="D58" i="106"/>
  <c r="L57" i="106"/>
  <c r="I57" i="106"/>
  <c r="F57" i="106"/>
  <c r="E57" i="106"/>
  <c r="Q57" i="106" s="1"/>
  <c r="D57" i="106"/>
  <c r="L56" i="106"/>
  <c r="I56" i="106"/>
  <c r="F56" i="106"/>
  <c r="E56" i="106"/>
  <c r="D56" i="106"/>
  <c r="N55" i="106"/>
  <c r="M55" i="106"/>
  <c r="K55" i="106"/>
  <c r="J55" i="106"/>
  <c r="I55" i="106"/>
  <c r="H55" i="106"/>
  <c r="G55" i="106"/>
  <c r="F55" i="106"/>
  <c r="Q54" i="106"/>
  <c r="L54" i="106"/>
  <c r="I54" i="106"/>
  <c r="I53" i="106" s="1"/>
  <c r="F54" i="106"/>
  <c r="F53" i="106" s="1"/>
  <c r="E54" i="106"/>
  <c r="D54" i="106"/>
  <c r="C54" i="106"/>
  <c r="C53" i="106" s="1"/>
  <c r="Q53" i="106"/>
  <c r="N53" i="106"/>
  <c r="M53" i="106"/>
  <c r="L53" i="106"/>
  <c r="O53" i="106" s="1"/>
  <c r="K53" i="106"/>
  <c r="J53" i="106"/>
  <c r="H53" i="106"/>
  <c r="G53" i="106"/>
  <c r="E53" i="106"/>
  <c r="D53" i="106"/>
  <c r="L52" i="106"/>
  <c r="O52" i="106" s="1"/>
  <c r="I52" i="106"/>
  <c r="F52" i="106"/>
  <c r="E52" i="106"/>
  <c r="Q52" i="106" s="1"/>
  <c r="D52" i="106"/>
  <c r="C52" i="106" s="1"/>
  <c r="L51" i="106"/>
  <c r="I51" i="106"/>
  <c r="F51" i="106"/>
  <c r="E51" i="106"/>
  <c r="Q51" i="106" s="1"/>
  <c r="D51" i="106"/>
  <c r="L50" i="106"/>
  <c r="I50" i="106"/>
  <c r="F50" i="106"/>
  <c r="E50" i="106"/>
  <c r="Q50" i="106" s="1"/>
  <c r="D50" i="106"/>
  <c r="L49" i="106"/>
  <c r="I49" i="106"/>
  <c r="F49" i="106"/>
  <c r="E49" i="106"/>
  <c r="Q49" i="106" s="1"/>
  <c r="D49" i="106"/>
  <c r="L48" i="106"/>
  <c r="I48" i="106"/>
  <c r="F48" i="106"/>
  <c r="E48" i="106"/>
  <c r="D48" i="106"/>
  <c r="N47" i="106"/>
  <c r="M47" i="106"/>
  <c r="L47" i="106" s="1"/>
  <c r="K47" i="106"/>
  <c r="J47" i="106"/>
  <c r="I47" i="106"/>
  <c r="H47" i="106"/>
  <c r="G47" i="106"/>
  <c r="F47" i="106"/>
  <c r="Q46" i="106"/>
  <c r="L46" i="106"/>
  <c r="I46" i="106"/>
  <c r="F46" i="106"/>
  <c r="E46" i="106"/>
  <c r="D46" i="106"/>
  <c r="C46" i="106"/>
  <c r="O46" i="106" s="1"/>
  <c r="Q45" i="106"/>
  <c r="L45" i="106"/>
  <c r="I45" i="106"/>
  <c r="I41" i="106" s="1"/>
  <c r="F45" i="106"/>
  <c r="E45" i="106"/>
  <c r="D45" i="106"/>
  <c r="C45" i="106"/>
  <c r="O45" i="106" s="1"/>
  <c r="Q44" i="106"/>
  <c r="L44" i="106"/>
  <c r="I44" i="106"/>
  <c r="F44" i="106"/>
  <c r="F41" i="106" s="1"/>
  <c r="E44" i="106"/>
  <c r="D44" i="106"/>
  <c r="C44" i="106"/>
  <c r="O44" i="106" s="1"/>
  <c r="Q43" i="106"/>
  <c r="L43" i="106"/>
  <c r="I43" i="106"/>
  <c r="F43" i="106"/>
  <c r="E43" i="106"/>
  <c r="D43" i="106"/>
  <c r="C43" i="106"/>
  <c r="O43" i="106" s="1"/>
  <c r="Q42" i="106"/>
  <c r="L42" i="106"/>
  <c r="I42" i="106"/>
  <c r="F42" i="106"/>
  <c r="E42" i="106"/>
  <c r="D42" i="106"/>
  <c r="C42" i="106"/>
  <c r="O42" i="106" s="1"/>
  <c r="N41" i="106"/>
  <c r="M41" i="106"/>
  <c r="L41" i="106"/>
  <c r="K41" i="106"/>
  <c r="J41" i="106"/>
  <c r="H41" i="106"/>
  <c r="G41" i="106"/>
  <c r="E41" i="106"/>
  <c r="Q41" i="106" s="1"/>
  <c r="D41" i="106"/>
  <c r="Q40" i="106"/>
  <c r="L40" i="106"/>
  <c r="I40" i="106"/>
  <c r="F40" i="106"/>
  <c r="F39" i="106" s="1"/>
  <c r="E40" i="106"/>
  <c r="E39" i="106" s="1"/>
  <c r="D40" i="106"/>
  <c r="Q39" i="106"/>
  <c r="N39" i="106"/>
  <c r="M39" i="106"/>
  <c r="L39" i="106"/>
  <c r="K39" i="106"/>
  <c r="J39" i="106"/>
  <c r="I39" i="106"/>
  <c r="H39" i="106"/>
  <c r="G39" i="106"/>
  <c r="D39" i="106"/>
  <c r="Q38" i="106"/>
  <c r="L38" i="106"/>
  <c r="I38" i="106"/>
  <c r="I37" i="106" s="1"/>
  <c r="F38" i="106"/>
  <c r="E38" i="106"/>
  <c r="D38" i="106"/>
  <c r="D37" i="106" s="1"/>
  <c r="N37" i="106"/>
  <c r="M37" i="106"/>
  <c r="L37" i="106" s="1"/>
  <c r="K37" i="106"/>
  <c r="J37" i="106"/>
  <c r="H37" i="106"/>
  <c r="G37" i="106"/>
  <c r="F37" i="106"/>
  <c r="E37" i="106"/>
  <c r="L36" i="106"/>
  <c r="I36" i="106"/>
  <c r="F36" i="106"/>
  <c r="E36" i="106"/>
  <c r="Q36" i="106" s="1"/>
  <c r="D36" i="106"/>
  <c r="L35" i="106"/>
  <c r="I35" i="106"/>
  <c r="F35" i="106"/>
  <c r="E35" i="106"/>
  <c r="Q35" i="106" s="1"/>
  <c r="D35" i="106"/>
  <c r="C35" i="106" s="1"/>
  <c r="O35" i="106" s="1"/>
  <c r="Q34" i="106"/>
  <c r="L34" i="106"/>
  <c r="I34" i="106"/>
  <c r="F34" i="106"/>
  <c r="E34" i="106"/>
  <c r="D34" i="106"/>
  <c r="C34" i="106" s="1"/>
  <c r="O34" i="106" s="1"/>
  <c r="Q33" i="106"/>
  <c r="L33" i="106"/>
  <c r="I33" i="106"/>
  <c r="F33" i="106"/>
  <c r="E33" i="106"/>
  <c r="D33" i="106"/>
  <c r="L32" i="106"/>
  <c r="I32" i="106"/>
  <c r="F32" i="106"/>
  <c r="E32" i="106"/>
  <c r="Q32" i="106" s="1"/>
  <c r="D32" i="106"/>
  <c r="L31" i="106"/>
  <c r="I31" i="106"/>
  <c r="F31" i="106"/>
  <c r="E31" i="106"/>
  <c r="Q31" i="106" s="1"/>
  <c r="D31" i="106"/>
  <c r="C31" i="106" s="1"/>
  <c r="O31" i="106" s="1"/>
  <c r="Q30" i="106"/>
  <c r="L30" i="106"/>
  <c r="I30" i="106"/>
  <c r="F30" i="106"/>
  <c r="E30" i="106"/>
  <c r="D30" i="106"/>
  <c r="C30" i="106" s="1"/>
  <c r="O30" i="106" s="1"/>
  <c r="Q28" i="106"/>
  <c r="L28" i="106"/>
  <c r="I28" i="106"/>
  <c r="F28" i="106"/>
  <c r="E28" i="106"/>
  <c r="D28" i="106"/>
  <c r="L27" i="106"/>
  <c r="I27" i="106"/>
  <c r="F27" i="106"/>
  <c r="E27" i="106"/>
  <c r="Q27" i="106" s="1"/>
  <c r="D27" i="106"/>
  <c r="L25" i="106"/>
  <c r="I25" i="106"/>
  <c r="F25" i="106"/>
  <c r="E25" i="106"/>
  <c r="Q25" i="106" s="1"/>
  <c r="D25" i="106"/>
  <c r="C25" i="106" s="1"/>
  <c r="O25" i="106" s="1"/>
  <c r="Q24" i="106"/>
  <c r="L24" i="106"/>
  <c r="I24" i="106"/>
  <c r="F24" i="106"/>
  <c r="E24" i="106"/>
  <c r="D24" i="106"/>
  <c r="C24" i="106" s="1"/>
  <c r="O24" i="106" s="1"/>
  <c r="Q23" i="106"/>
  <c r="L23" i="106"/>
  <c r="I23" i="106"/>
  <c r="F23" i="106"/>
  <c r="E23" i="106"/>
  <c r="D23" i="106"/>
  <c r="L22" i="106"/>
  <c r="I22" i="106"/>
  <c r="F22" i="106"/>
  <c r="E22" i="106"/>
  <c r="Q22" i="106" s="1"/>
  <c r="D22" i="106"/>
  <c r="L21" i="106"/>
  <c r="I21" i="106"/>
  <c r="F21" i="106"/>
  <c r="E21" i="106"/>
  <c r="Q21" i="106" s="1"/>
  <c r="D21" i="106"/>
  <c r="C21" i="106" s="1"/>
  <c r="O21" i="106" s="1"/>
  <c r="Q20" i="106"/>
  <c r="L20" i="106"/>
  <c r="I20" i="106"/>
  <c r="F20" i="106"/>
  <c r="E20" i="106"/>
  <c r="D20" i="106"/>
  <c r="C20" i="106" s="1"/>
  <c r="O20" i="106" s="1"/>
  <c r="Q19" i="106"/>
  <c r="L19" i="106"/>
  <c r="I19" i="106"/>
  <c r="F19" i="106"/>
  <c r="E19" i="106"/>
  <c r="D19" i="106"/>
  <c r="L18" i="106"/>
  <c r="I18" i="106"/>
  <c r="F18" i="106"/>
  <c r="E18" i="106"/>
  <c r="Q18" i="106" s="1"/>
  <c r="D18" i="106"/>
  <c r="L17" i="106"/>
  <c r="I17" i="106"/>
  <c r="F17" i="106"/>
  <c r="E17" i="106"/>
  <c r="Q17" i="106" s="1"/>
  <c r="D17" i="106"/>
  <c r="C17" i="106" s="1"/>
  <c r="O17" i="106" s="1"/>
  <c r="Q16" i="106"/>
  <c r="L16" i="106"/>
  <c r="I16" i="106"/>
  <c r="F16" i="106"/>
  <c r="E16" i="106"/>
  <c r="D16" i="106"/>
  <c r="C16" i="106" s="1"/>
  <c r="O16" i="106" s="1"/>
  <c r="Q15" i="106"/>
  <c r="L15" i="106"/>
  <c r="I15" i="106"/>
  <c r="F15" i="106"/>
  <c r="E15" i="106"/>
  <c r="D15" i="106"/>
  <c r="L14" i="106"/>
  <c r="I14" i="106"/>
  <c r="F14" i="106"/>
  <c r="E14" i="106"/>
  <c r="Q14" i="106" s="1"/>
  <c r="D14" i="106"/>
  <c r="L13" i="106"/>
  <c r="I13" i="106"/>
  <c r="F13" i="106"/>
  <c r="E13" i="106"/>
  <c r="D13" i="106"/>
  <c r="C13" i="106" s="1"/>
  <c r="O13" i="106" s="1"/>
  <c r="N12" i="106"/>
  <c r="M12" i="106"/>
  <c r="L12" i="106"/>
  <c r="K12" i="106"/>
  <c r="J12" i="106"/>
  <c r="I12" i="106"/>
  <c r="H12" i="106"/>
  <c r="G12" i="106"/>
  <c r="D12" i="106"/>
  <c r="O77" i="106" l="1"/>
  <c r="E12" i="106"/>
  <c r="O37" i="106"/>
  <c r="C68" i="106"/>
  <c r="O68" i="106" s="1"/>
  <c r="D67" i="106"/>
  <c r="E76" i="106"/>
  <c r="Q77" i="106"/>
  <c r="O89" i="106"/>
  <c r="C140" i="106"/>
  <c r="P140" i="106"/>
  <c r="D138" i="106"/>
  <c r="P138" i="106" s="1"/>
  <c r="M11" i="106"/>
  <c r="M9" i="106" s="1"/>
  <c r="G11" i="106"/>
  <c r="G9" i="106" s="1"/>
  <c r="G8" i="106" s="1"/>
  <c r="K11" i="106"/>
  <c r="K9" i="106" s="1"/>
  <c r="K8" i="106" s="1"/>
  <c r="F12" i="106"/>
  <c r="Q13" i="106"/>
  <c r="C15" i="106"/>
  <c r="O15" i="106" s="1"/>
  <c r="C19" i="106"/>
  <c r="O19" i="106" s="1"/>
  <c r="C23" i="106"/>
  <c r="O23" i="106" s="1"/>
  <c r="C28" i="106"/>
  <c r="O28" i="106" s="1"/>
  <c r="C33" i="106"/>
  <c r="O33" i="106" s="1"/>
  <c r="Q37" i="106"/>
  <c r="C40" i="106"/>
  <c r="C50" i="106"/>
  <c r="O50" i="106" s="1"/>
  <c r="E67" i="106"/>
  <c r="Q68" i="106"/>
  <c r="C129" i="106"/>
  <c r="C128" i="106" s="1"/>
  <c r="D128" i="106"/>
  <c r="E47" i="106"/>
  <c r="Q47" i="106" s="1"/>
  <c r="Q48" i="106"/>
  <c r="C77" i="106"/>
  <c r="D76" i="106"/>
  <c r="Q62" i="106"/>
  <c r="L62" i="106"/>
  <c r="L11" i="106" s="1"/>
  <c r="C89" i="106"/>
  <c r="D88" i="106"/>
  <c r="O140" i="106"/>
  <c r="L138" i="106"/>
  <c r="N11" i="106"/>
  <c r="H11" i="106"/>
  <c r="H9" i="106" s="1"/>
  <c r="H8" i="106" s="1"/>
  <c r="C14" i="106"/>
  <c r="O14" i="106" s="1"/>
  <c r="C18" i="106"/>
  <c r="O18" i="106" s="1"/>
  <c r="C22" i="106"/>
  <c r="O22" i="106" s="1"/>
  <c r="C27" i="106"/>
  <c r="O27" i="106" s="1"/>
  <c r="C32" i="106"/>
  <c r="O32" i="106" s="1"/>
  <c r="C36" i="106"/>
  <c r="O36" i="106" s="1"/>
  <c r="C38" i="106"/>
  <c r="C37" i="106" s="1"/>
  <c r="C48" i="106"/>
  <c r="D47" i="106"/>
  <c r="D11" i="106" s="1"/>
  <c r="D9" i="106" s="1"/>
  <c r="D8" i="106" s="1"/>
  <c r="C57" i="106"/>
  <c r="O57" i="106" s="1"/>
  <c r="E62" i="106"/>
  <c r="Q63" i="106"/>
  <c r="O70" i="106"/>
  <c r="O74" i="106"/>
  <c r="O79" i="106"/>
  <c r="Q83" i="106"/>
  <c r="E88" i="106"/>
  <c r="Q89" i="106"/>
  <c r="O101" i="106"/>
  <c r="C107" i="106"/>
  <c r="C106" i="106" s="1"/>
  <c r="D106" i="106"/>
  <c r="E110" i="106"/>
  <c r="Q111" i="106"/>
  <c r="I113" i="106"/>
  <c r="L124" i="106"/>
  <c r="O124" i="106" s="1"/>
  <c r="E128" i="106"/>
  <c r="Q129" i="106"/>
  <c r="C41" i="106"/>
  <c r="C49" i="106"/>
  <c r="O49" i="106" s="1"/>
  <c r="C51" i="106"/>
  <c r="O51" i="106" s="1"/>
  <c r="O54" i="106"/>
  <c r="C56" i="106"/>
  <c r="D55" i="106"/>
  <c r="C58" i="106"/>
  <c r="O58" i="106" s="1"/>
  <c r="F59" i="106"/>
  <c r="Q67" i="106"/>
  <c r="L67" i="106"/>
  <c r="C69" i="106"/>
  <c r="O69" i="106" s="1"/>
  <c r="F70" i="106"/>
  <c r="O73" i="106"/>
  <c r="Q76" i="106"/>
  <c r="L76" i="106"/>
  <c r="C78" i="106"/>
  <c r="O78" i="106" s="1"/>
  <c r="C80" i="106"/>
  <c r="O80" i="106" s="1"/>
  <c r="C96" i="106"/>
  <c r="C95" i="106" s="1"/>
  <c r="D95" i="106"/>
  <c r="C102" i="106"/>
  <c r="O102" i="106" s="1"/>
  <c r="C103" i="106"/>
  <c r="O103" i="106" s="1"/>
  <c r="I103" i="106"/>
  <c r="O105" i="106"/>
  <c r="O112" i="106"/>
  <c r="C121" i="106"/>
  <c r="D120" i="106"/>
  <c r="C137" i="106"/>
  <c r="D136" i="106"/>
  <c r="P145" i="106"/>
  <c r="C145" i="106"/>
  <c r="O145" i="106" s="1"/>
  <c r="C148" i="106"/>
  <c r="O148" i="106" s="1"/>
  <c r="P148" i="106"/>
  <c r="P152" i="106"/>
  <c r="I97" i="106"/>
  <c r="I11" i="106" s="1"/>
  <c r="I9" i="106" s="1"/>
  <c r="I8" i="106" s="1"/>
  <c r="O107" i="106"/>
  <c r="P141" i="106"/>
  <c r="C141" i="106"/>
  <c r="O141" i="106" s="1"/>
  <c r="C144" i="106"/>
  <c r="O144" i="106" s="1"/>
  <c r="P144" i="106"/>
  <c r="O153" i="106"/>
  <c r="O41" i="106"/>
  <c r="L55" i="106"/>
  <c r="E55" i="106"/>
  <c r="Q55" i="106" s="1"/>
  <c r="Q56" i="106"/>
  <c r="C63" i="106"/>
  <c r="D62" i="106"/>
  <c r="C70" i="106"/>
  <c r="E83" i="106"/>
  <c r="Q84" i="106"/>
  <c r="C91" i="106"/>
  <c r="O91" i="106" s="1"/>
  <c r="Q110" i="106"/>
  <c r="L110" i="106"/>
  <c r="L116" i="106"/>
  <c r="E120" i="106"/>
  <c r="Q121" i="106"/>
  <c r="E136" i="106"/>
  <c r="Q136" i="106" s="1"/>
  <c r="Q137" i="106"/>
  <c r="P149" i="106"/>
  <c r="C149" i="106"/>
  <c r="O149" i="106"/>
  <c r="C154" i="106"/>
  <c r="O154" i="106" s="1"/>
  <c r="Q88" i="106"/>
  <c r="L88" i="106"/>
  <c r="O93" i="106"/>
  <c r="E95" i="106"/>
  <c r="Q96" i="106"/>
  <c r="C97" i="106"/>
  <c r="O97" i="106" s="1"/>
  <c r="O99" i="106"/>
  <c r="C101" i="106"/>
  <c r="C100" i="106" s="1"/>
  <c r="D100" i="106"/>
  <c r="O104" i="106"/>
  <c r="E106" i="106"/>
  <c r="Q106" i="106" s="1"/>
  <c r="Q107" i="106"/>
  <c r="C113" i="106"/>
  <c r="O113" i="106" s="1"/>
  <c r="O115" i="106"/>
  <c r="C117" i="106"/>
  <c r="C116" i="106" s="1"/>
  <c r="D116" i="106"/>
  <c r="Q120" i="106"/>
  <c r="L120" i="106"/>
  <c r="O123" i="106"/>
  <c r="C125" i="106"/>
  <c r="C124" i="106" s="1"/>
  <c r="D124" i="106"/>
  <c r="Q128" i="106"/>
  <c r="L128" i="106"/>
  <c r="O131" i="106"/>
  <c r="C133" i="106"/>
  <c r="C132" i="106" s="1"/>
  <c r="D132" i="106"/>
  <c r="C151" i="106"/>
  <c r="O151" i="106" s="1"/>
  <c r="O82" i="106"/>
  <c r="C84" i="106"/>
  <c r="D83" i="106"/>
  <c r="F85" i="106"/>
  <c r="Q95" i="106"/>
  <c r="L95" i="106"/>
  <c r="O98" i="106"/>
  <c r="L100" i="106"/>
  <c r="O100" i="106" s="1"/>
  <c r="E100" i="106"/>
  <c r="Q100" i="106" s="1"/>
  <c r="Q101" i="106"/>
  <c r="L106" i="106"/>
  <c r="O109" i="106"/>
  <c r="C111" i="106"/>
  <c r="D110" i="106"/>
  <c r="O114" i="106"/>
  <c r="E116" i="106"/>
  <c r="Q116" i="106" s="1"/>
  <c r="Q117" i="106"/>
  <c r="E124" i="106"/>
  <c r="Q124" i="106" s="1"/>
  <c r="Q125" i="106"/>
  <c r="L132" i="106"/>
  <c r="O132" i="106" s="1"/>
  <c r="E132" i="106"/>
  <c r="Q132" i="106" s="1"/>
  <c r="Q133" i="106"/>
  <c r="E138" i="106"/>
  <c r="Q138" i="106" s="1"/>
  <c r="O139" i="106"/>
  <c r="F152" i="106"/>
  <c r="L9" i="106" l="1"/>
  <c r="M8" i="106"/>
  <c r="P8" i="106" s="1"/>
  <c r="P9" i="106"/>
  <c r="C47" i="106"/>
  <c r="O47" i="106" s="1"/>
  <c r="O48" i="106"/>
  <c r="C138" i="106"/>
  <c r="O138" i="106" s="1"/>
  <c r="O88" i="106"/>
  <c r="O116" i="106"/>
  <c r="C152" i="106"/>
  <c r="O152" i="106" s="1"/>
  <c r="C136" i="106"/>
  <c r="O136" i="106" s="1"/>
  <c r="O137" i="106"/>
  <c r="O56" i="106"/>
  <c r="C55" i="106"/>
  <c r="C76" i="106"/>
  <c r="O76" i="106" s="1"/>
  <c r="O38" i="106"/>
  <c r="Q12" i="106"/>
  <c r="E11" i="106"/>
  <c r="E9" i="106" s="1"/>
  <c r="E8" i="106" s="1"/>
  <c r="O120" i="106"/>
  <c r="O110" i="106"/>
  <c r="O63" i="106"/>
  <c r="C62" i="106"/>
  <c r="C120" i="106"/>
  <c r="O121" i="106"/>
  <c r="O62" i="106"/>
  <c r="C67" i="106"/>
  <c r="O67" i="106" s="1"/>
  <c r="O106" i="106"/>
  <c r="O40" i="106"/>
  <c r="C39" i="106"/>
  <c r="O39" i="106" s="1"/>
  <c r="F11" i="106"/>
  <c r="F9" i="106" s="1"/>
  <c r="F8" i="106" s="1"/>
  <c r="C110" i="106"/>
  <c r="O111" i="106"/>
  <c r="O95" i="106"/>
  <c r="O84" i="106"/>
  <c r="C83" i="106"/>
  <c r="O83" i="106" s="1"/>
  <c r="O128" i="106"/>
  <c r="O125" i="106"/>
  <c r="O55" i="106"/>
  <c r="O133" i="106"/>
  <c r="O96" i="106"/>
  <c r="O117" i="106"/>
  <c r="Q11" i="106"/>
  <c r="N9" i="106"/>
  <c r="C88" i="106"/>
  <c r="O129" i="106"/>
  <c r="C12" i="106"/>
  <c r="N8" i="106" l="1"/>
  <c r="Q8" i="106" s="1"/>
  <c r="Q9" i="106"/>
  <c r="L8" i="106"/>
  <c r="C11" i="106"/>
  <c r="O12" i="106"/>
  <c r="C9" i="106" l="1"/>
  <c r="O11" i="106"/>
  <c r="C8" i="106" l="1"/>
  <c r="O8" i="106" s="1"/>
  <c r="O9" i="106"/>
  <c r="J25" i="105" l="1"/>
  <c r="J17" i="105"/>
  <c r="D17" i="105"/>
  <c r="C17" i="105"/>
  <c r="H16" i="105"/>
  <c r="F16" i="105"/>
  <c r="H15" i="105"/>
  <c r="F15" i="105"/>
  <c r="H14" i="105"/>
  <c r="F14" i="105"/>
  <c r="H13" i="105"/>
  <c r="F13" i="105"/>
  <c r="E12" i="105"/>
  <c r="H12" i="105" s="1"/>
  <c r="H11" i="105"/>
  <c r="F11" i="105"/>
  <c r="H10" i="105"/>
  <c r="F10" i="105"/>
  <c r="H9" i="105"/>
  <c r="F9" i="105"/>
  <c r="G8" i="105"/>
  <c r="G17" i="105" s="1"/>
  <c r="E8" i="105"/>
  <c r="F8" i="105" s="1"/>
  <c r="H7" i="105"/>
  <c r="F7" i="105"/>
  <c r="H6" i="105"/>
  <c r="F6" i="105"/>
  <c r="H5" i="105"/>
  <c r="F5" i="105"/>
  <c r="H8" i="105" l="1"/>
  <c r="H17" i="105" s="1"/>
  <c r="F12" i="105"/>
  <c r="E17" i="105"/>
  <c r="F17" i="105" s="1"/>
  <c r="D18" i="104" l="1"/>
  <c r="E18" i="104"/>
  <c r="F18" i="104"/>
  <c r="C18" i="104"/>
  <c r="I16" i="101" l="1"/>
  <c r="F16" i="101"/>
  <c r="C16" i="101"/>
  <c r="F18" i="99" l="1"/>
  <c r="E18" i="99"/>
  <c r="D18" i="99"/>
  <c r="C18" i="99"/>
  <c r="M17" i="89" l="1"/>
  <c r="I17" i="89"/>
  <c r="E17" i="89"/>
  <c r="E11" i="55"/>
  <c r="F11" i="55"/>
  <c r="G11" i="55"/>
  <c r="I11" i="55"/>
  <c r="J11" i="55"/>
  <c r="K11" i="55"/>
  <c r="L11" i="55"/>
  <c r="V11" i="55" s="1"/>
  <c r="N11" i="55"/>
  <c r="O11" i="55"/>
  <c r="P11" i="55"/>
  <c r="Q11" i="55"/>
  <c r="AA11" i="55" s="1"/>
  <c r="S11" i="55"/>
  <c r="X11" i="55"/>
  <c r="E13" i="55"/>
  <c r="F13" i="55"/>
  <c r="G13" i="55"/>
  <c r="I13" i="55"/>
  <c r="J13" i="55"/>
  <c r="K13" i="55"/>
  <c r="L13" i="55"/>
  <c r="N13" i="55"/>
  <c r="O13" i="55"/>
  <c r="P13" i="55"/>
  <c r="P12" i="55" s="1"/>
  <c r="Q13" i="55"/>
  <c r="E14" i="55"/>
  <c r="F14" i="55"/>
  <c r="G14" i="55"/>
  <c r="I14" i="55"/>
  <c r="H14" i="55"/>
  <c r="J14" i="55"/>
  <c r="K14" i="55"/>
  <c r="U14" i="55" s="1"/>
  <c r="L14" i="55"/>
  <c r="V14" i="55"/>
  <c r="N14" i="55"/>
  <c r="M14" i="55" s="1"/>
  <c r="O14" i="55"/>
  <c r="P14" i="55"/>
  <c r="Q14" i="55"/>
  <c r="Y14" i="55"/>
  <c r="E15" i="55"/>
  <c r="F15" i="55"/>
  <c r="D15" i="55"/>
  <c r="G15" i="55"/>
  <c r="U15" i="55" s="1"/>
  <c r="I15" i="55"/>
  <c r="J15" i="55"/>
  <c r="K15" i="55"/>
  <c r="L15" i="55"/>
  <c r="N15" i="55"/>
  <c r="O15" i="55"/>
  <c r="P15" i="55"/>
  <c r="Q15" i="55"/>
  <c r="V15" i="55" s="1"/>
  <c r="Z15" i="55"/>
  <c r="E16" i="55"/>
  <c r="S16" i="55" s="1"/>
  <c r="F16" i="55"/>
  <c r="G16" i="55"/>
  <c r="I16" i="55"/>
  <c r="J16" i="55"/>
  <c r="K16" i="55"/>
  <c r="L16" i="55"/>
  <c r="N16" i="55"/>
  <c r="O16" i="55"/>
  <c r="T16" i="55" s="1"/>
  <c r="P16" i="55"/>
  <c r="Z16" i="55" s="1"/>
  <c r="Q16" i="55"/>
  <c r="V16" i="55"/>
  <c r="E17" i="55"/>
  <c r="F17" i="55"/>
  <c r="G17" i="55"/>
  <c r="I17" i="55"/>
  <c r="J17" i="55"/>
  <c r="K17" i="55"/>
  <c r="L17" i="55"/>
  <c r="N17" i="55"/>
  <c r="X17" i="55" s="1"/>
  <c r="O17" i="55"/>
  <c r="P17" i="55"/>
  <c r="U17" i="55" s="1"/>
  <c r="Q17" i="55"/>
  <c r="E18" i="55"/>
  <c r="F18" i="55"/>
  <c r="D18" i="55" s="1"/>
  <c r="G18" i="55"/>
  <c r="I18" i="55"/>
  <c r="J18" i="55"/>
  <c r="K18" i="55"/>
  <c r="L18" i="55"/>
  <c r="V18" i="55" s="1"/>
  <c r="N18" i="55"/>
  <c r="O18" i="55"/>
  <c r="M18" i="55" s="1"/>
  <c r="T18" i="55"/>
  <c r="P18" i="55"/>
  <c r="Q18" i="55"/>
  <c r="E19" i="55"/>
  <c r="F19" i="55"/>
  <c r="G19" i="55"/>
  <c r="I19" i="55"/>
  <c r="J19" i="55"/>
  <c r="T19" i="55" s="1"/>
  <c r="K19" i="55"/>
  <c r="L19" i="55"/>
  <c r="N19" i="55"/>
  <c r="M19" i="55" s="1"/>
  <c r="O19" i="55"/>
  <c r="P19" i="55"/>
  <c r="Z19" i="55" s="1"/>
  <c r="Q19" i="55"/>
  <c r="V19" i="55" s="1"/>
  <c r="E20" i="55"/>
  <c r="F20" i="55"/>
  <c r="G20" i="55"/>
  <c r="I20" i="55"/>
  <c r="H20" i="55" s="1"/>
  <c r="J20" i="55"/>
  <c r="T20" i="55"/>
  <c r="K20" i="55"/>
  <c r="L20" i="55"/>
  <c r="N20" i="55"/>
  <c r="O20" i="55"/>
  <c r="P20" i="55"/>
  <c r="Q20" i="55"/>
  <c r="V20" i="55" s="1"/>
  <c r="E21" i="55"/>
  <c r="F21" i="55"/>
  <c r="T21" i="55" s="1"/>
  <c r="G21" i="55"/>
  <c r="I21" i="55"/>
  <c r="H21" i="55" s="1"/>
  <c r="J21" i="55"/>
  <c r="K21" i="55"/>
  <c r="U21" i="55"/>
  <c r="L21" i="55"/>
  <c r="N21" i="55"/>
  <c r="O21" i="55"/>
  <c r="P21" i="55"/>
  <c r="Z21" i="55"/>
  <c r="Q21" i="55"/>
  <c r="M21" i="55" s="1"/>
  <c r="Y21" i="55"/>
  <c r="E22" i="55"/>
  <c r="F22" i="55"/>
  <c r="T22" i="55"/>
  <c r="G22" i="55"/>
  <c r="I22" i="55"/>
  <c r="H22" i="55"/>
  <c r="J22" i="55"/>
  <c r="K22" i="55"/>
  <c r="L22" i="55"/>
  <c r="V22" i="55" s="1"/>
  <c r="N22" i="55"/>
  <c r="O22" i="55"/>
  <c r="P22" i="55"/>
  <c r="U22" i="55"/>
  <c r="Q22" i="55"/>
  <c r="Z22" i="55"/>
  <c r="E23" i="55"/>
  <c r="F23" i="55"/>
  <c r="G23" i="55"/>
  <c r="U23" i="55"/>
  <c r="I23" i="55"/>
  <c r="J23" i="55"/>
  <c r="K23" i="55"/>
  <c r="H23" i="55" s="1"/>
  <c r="L23" i="55"/>
  <c r="N23" i="55"/>
  <c r="O23" i="55"/>
  <c r="P23" i="55"/>
  <c r="Q23" i="55"/>
  <c r="V23" i="55"/>
  <c r="E24" i="55"/>
  <c r="F24" i="55"/>
  <c r="G24" i="55"/>
  <c r="I24" i="55"/>
  <c r="J24" i="55"/>
  <c r="K24" i="55"/>
  <c r="L24" i="55"/>
  <c r="N24" i="55"/>
  <c r="S24" i="55" s="1"/>
  <c r="O24" i="55"/>
  <c r="P24" i="55"/>
  <c r="Q24" i="55"/>
  <c r="E25" i="55"/>
  <c r="F25" i="55"/>
  <c r="G25" i="55"/>
  <c r="I25" i="55"/>
  <c r="H25" i="55"/>
  <c r="J25" i="55"/>
  <c r="K25" i="55"/>
  <c r="L25" i="55"/>
  <c r="V25" i="55"/>
  <c r="N25" i="55"/>
  <c r="O25" i="55"/>
  <c r="P25" i="55"/>
  <c r="Q25" i="55"/>
  <c r="E26" i="55"/>
  <c r="F26" i="55"/>
  <c r="T26" i="55" s="1"/>
  <c r="G26" i="55"/>
  <c r="Z26" i="55"/>
  <c r="I26" i="55"/>
  <c r="J26" i="55"/>
  <c r="K26" i="55"/>
  <c r="L26" i="55"/>
  <c r="N26" i="55"/>
  <c r="M26" i="55"/>
  <c r="O26" i="55"/>
  <c r="P26" i="55"/>
  <c r="Q26" i="55"/>
  <c r="V26" i="55"/>
  <c r="E27" i="55"/>
  <c r="D27" i="55" s="1"/>
  <c r="F27" i="55"/>
  <c r="G27" i="55"/>
  <c r="I27" i="55"/>
  <c r="J27" i="55"/>
  <c r="K27" i="55"/>
  <c r="L27" i="55"/>
  <c r="N27" i="55"/>
  <c r="O27" i="55"/>
  <c r="P27" i="55"/>
  <c r="Z27" i="55" s="1"/>
  <c r="Q27" i="55"/>
  <c r="V27" i="55"/>
  <c r="D29" i="55"/>
  <c r="H29" i="55"/>
  <c r="M29" i="55"/>
  <c r="S29" i="55"/>
  <c r="R29" i="55" s="1"/>
  <c r="T29" i="55"/>
  <c r="U29" i="55"/>
  <c r="V29" i="55"/>
  <c r="X29" i="55"/>
  <c r="AA29" i="55"/>
  <c r="E30" i="55"/>
  <c r="E28" i="55"/>
  <c r="F30" i="55"/>
  <c r="F28" i="55" s="1"/>
  <c r="G30" i="55"/>
  <c r="G28" i="55"/>
  <c r="I30" i="55"/>
  <c r="I28" i="55" s="1"/>
  <c r="J30" i="55"/>
  <c r="J28" i="55"/>
  <c r="K30" i="55"/>
  <c r="K28" i="55" s="1"/>
  <c r="L30" i="55"/>
  <c r="L28" i="55"/>
  <c r="N30" i="55"/>
  <c r="N28" i="55" s="1"/>
  <c r="X28" i="55" s="1"/>
  <c r="O30" i="55"/>
  <c r="O28" i="55" s="1"/>
  <c r="P30" i="55"/>
  <c r="P28" i="55"/>
  <c r="Q30" i="55"/>
  <c r="Q28" i="55" s="1"/>
  <c r="AA28" i="55" s="1"/>
  <c r="D31" i="55"/>
  <c r="C31" i="55"/>
  <c r="H31" i="55"/>
  <c r="M31" i="55"/>
  <c r="S31" i="55"/>
  <c r="T31" i="55"/>
  <c r="U31" i="55"/>
  <c r="V31" i="55"/>
  <c r="X31" i="55"/>
  <c r="D32" i="55"/>
  <c r="H32" i="55"/>
  <c r="M32" i="55"/>
  <c r="S32" i="55"/>
  <c r="R32" i="55"/>
  <c r="T32" i="55"/>
  <c r="U32" i="55"/>
  <c r="V32" i="55"/>
  <c r="X32" i="55"/>
  <c r="D33" i="55"/>
  <c r="C33" i="55" s="1"/>
  <c r="H33" i="55"/>
  <c r="M33" i="55"/>
  <c r="S33" i="55"/>
  <c r="T33" i="55"/>
  <c r="U33" i="55"/>
  <c r="V33" i="55"/>
  <c r="X33" i="55"/>
  <c r="D34" i="55"/>
  <c r="C34" i="55" s="1"/>
  <c r="H34" i="55"/>
  <c r="M34" i="55"/>
  <c r="W34" i="55"/>
  <c r="S34" i="55"/>
  <c r="T34" i="55"/>
  <c r="U34" i="55"/>
  <c r="V34" i="55"/>
  <c r="X34" i="55"/>
  <c r="D35" i="55"/>
  <c r="C35" i="55"/>
  <c r="W35" i="55" s="1"/>
  <c r="H35" i="55"/>
  <c r="M35" i="55"/>
  <c r="S35" i="55"/>
  <c r="R35" i="55" s="1"/>
  <c r="T35" i="55"/>
  <c r="U35" i="55"/>
  <c r="V35" i="55"/>
  <c r="X35" i="55"/>
  <c r="D36" i="55"/>
  <c r="C36" i="55" s="1"/>
  <c r="H36" i="55"/>
  <c r="M36" i="55"/>
  <c r="S36" i="55"/>
  <c r="T36" i="55"/>
  <c r="R36" i="55" s="1"/>
  <c r="U36" i="55"/>
  <c r="V36" i="55"/>
  <c r="D37" i="55"/>
  <c r="C37" i="55"/>
  <c r="H37" i="55"/>
  <c r="M37" i="55"/>
  <c r="S37" i="55"/>
  <c r="R37" i="55"/>
  <c r="T37" i="55"/>
  <c r="U37" i="55"/>
  <c r="V37" i="55"/>
  <c r="X37" i="55"/>
  <c r="D38" i="55"/>
  <c r="C38" i="55" s="1"/>
  <c r="H38" i="55"/>
  <c r="M38" i="55"/>
  <c r="S38" i="55"/>
  <c r="T38" i="55"/>
  <c r="U38" i="55"/>
  <c r="R38" i="55"/>
  <c r="V38" i="55"/>
  <c r="X38" i="55"/>
  <c r="D39" i="55"/>
  <c r="H39" i="55"/>
  <c r="M39" i="55"/>
  <c r="S39" i="55"/>
  <c r="T39" i="55"/>
  <c r="R39" i="55" s="1"/>
  <c r="U39" i="55"/>
  <c r="V39" i="55"/>
  <c r="X39" i="55"/>
  <c r="D40" i="55"/>
  <c r="C40" i="55" s="1"/>
  <c r="H40" i="55"/>
  <c r="M40" i="55"/>
  <c r="S40" i="55"/>
  <c r="T40" i="55"/>
  <c r="U40" i="55"/>
  <c r="V40" i="55"/>
  <c r="X40" i="55"/>
  <c r="D41" i="55"/>
  <c r="H41" i="55"/>
  <c r="C41" i="55" s="1"/>
  <c r="M41" i="55"/>
  <c r="S41" i="55"/>
  <c r="T41" i="55"/>
  <c r="R41" i="55"/>
  <c r="U41" i="55"/>
  <c r="V41" i="55"/>
  <c r="X41" i="55"/>
  <c r="D42" i="55"/>
  <c r="C42" i="55" s="1"/>
  <c r="H42" i="55"/>
  <c r="M42" i="55"/>
  <c r="S42" i="55"/>
  <c r="R42" i="55" s="1"/>
  <c r="T42" i="55"/>
  <c r="U42" i="55"/>
  <c r="V42" i="55"/>
  <c r="D43" i="55"/>
  <c r="H43" i="55"/>
  <c r="C43" i="55" s="1"/>
  <c r="M43" i="55"/>
  <c r="S43" i="55"/>
  <c r="T43" i="55"/>
  <c r="U43" i="55"/>
  <c r="V43" i="55"/>
  <c r="D44" i="55"/>
  <c r="H44" i="55"/>
  <c r="C44" i="55" s="1"/>
  <c r="M44" i="55"/>
  <c r="S44" i="55"/>
  <c r="T44" i="55"/>
  <c r="U44" i="55"/>
  <c r="V44" i="55"/>
  <c r="X44" i="55"/>
  <c r="D45" i="55"/>
  <c r="H45" i="55"/>
  <c r="M45" i="55"/>
  <c r="S45" i="55"/>
  <c r="T45" i="55"/>
  <c r="U45" i="55"/>
  <c r="V45" i="55"/>
  <c r="X45" i="55"/>
  <c r="D47" i="55"/>
  <c r="H47" i="55"/>
  <c r="M47" i="55"/>
  <c r="S47" i="55"/>
  <c r="T47" i="55"/>
  <c r="U47" i="55"/>
  <c r="V47" i="55"/>
  <c r="X47" i="55"/>
  <c r="Y47" i="55"/>
  <c r="Z47" i="55"/>
  <c r="AA47" i="55"/>
  <c r="E48" i="55"/>
  <c r="E46" i="55"/>
  <c r="F48" i="55"/>
  <c r="F46" i="55" s="1"/>
  <c r="G48" i="55"/>
  <c r="G46" i="55"/>
  <c r="I48" i="55"/>
  <c r="I46" i="55" s="1"/>
  <c r="J48" i="55"/>
  <c r="J46" i="55"/>
  <c r="K48" i="55"/>
  <c r="K46" i="55" s="1"/>
  <c r="L48" i="55"/>
  <c r="L46" i="55"/>
  <c r="N48" i="55"/>
  <c r="N46" i="55" s="1"/>
  <c r="O48" i="55"/>
  <c r="O46" i="55"/>
  <c r="Y46" i="55"/>
  <c r="P48" i="55"/>
  <c r="P46" i="55" s="1"/>
  <c r="Z46" i="55" s="1"/>
  <c r="Q48" i="55"/>
  <c r="Q46" i="55" s="1"/>
  <c r="AA46" i="55" s="1"/>
  <c r="D49" i="55"/>
  <c r="C49" i="55"/>
  <c r="H49" i="55"/>
  <c r="M49" i="55"/>
  <c r="S49" i="55"/>
  <c r="R49" i="55" s="1"/>
  <c r="T49" i="55"/>
  <c r="U49" i="55"/>
  <c r="V49" i="55"/>
  <c r="X49" i="55"/>
  <c r="D50" i="55"/>
  <c r="C50" i="55" s="1"/>
  <c r="H50" i="55"/>
  <c r="M50" i="55"/>
  <c r="S50" i="55"/>
  <c r="R50" i="55" s="1"/>
  <c r="T50" i="55"/>
  <c r="T48" i="55" s="1"/>
  <c r="T46" i="55" s="1"/>
  <c r="U50" i="55"/>
  <c r="V50" i="55"/>
  <c r="X50" i="55"/>
  <c r="Z50" i="55"/>
  <c r="D51" i="55"/>
  <c r="C51" i="55" s="1"/>
  <c r="H51" i="55"/>
  <c r="M51" i="55"/>
  <c r="S51" i="55"/>
  <c r="R51" i="55" s="1"/>
  <c r="T51" i="55"/>
  <c r="U51" i="55"/>
  <c r="V51" i="55"/>
  <c r="X51" i="55"/>
  <c r="D52" i="55"/>
  <c r="H52" i="55"/>
  <c r="C52" i="55" s="1"/>
  <c r="W52" i="55" s="1"/>
  <c r="M52" i="55"/>
  <c r="S52" i="55"/>
  <c r="R52" i="55"/>
  <c r="T52" i="55"/>
  <c r="U52" i="55"/>
  <c r="V52" i="55"/>
  <c r="X52" i="55"/>
  <c r="D53" i="55"/>
  <c r="C53" i="55" s="1"/>
  <c r="H53" i="55"/>
  <c r="M53" i="55"/>
  <c r="W53" i="55" s="1"/>
  <c r="S53" i="55"/>
  <c r="T53" i="55"/>
  <c r="R53" i="55"/>
  <c r="U53" i="55"/>
  <c r="V53" i="55"/>
  <c r="X53" i="55"/>
  <c r="Z53" i="55"/>
  <c r="D54" i="55"/>
  <c r="C54" i="55" s="1"/>
  <c r="H54" i="55"/>
  <c r="M54" i="55"/>
  <c r="S54" i="55"/>
  <c r="T54" i="55"/>
  <c r="R54" i="55" s="1"/>
  <c r="U54" i="55"/>
  <c r="V54" i="55"/>
  <c r="D55" i="55"/>
  <c r="H55" i="55"/>
  <c r="C55" i="55" s="1"/>
  <c r="W55" i="55" s="1"/>
  <c r="M55" i="55"/>
  <c r="S55" i="55"/>
  <c r="R55" i="55"/>
  <c r="T55" i="55"/>
  <c r="U55" i="55"/>
  <c r="V55" i="55"/>
  <c r="X55" i="55"/>
  <c r="Z55" i="55"/>
  <c r="D56" i="55"/>
  <c r="H56" i="55"/>
  <c r="C56" i="55" s="1"/>
  <c r="W56" i="55" s="1"/>
  <c r="M56" i="55"/>
  <c r="S56" i="55"/>
  <c r="R56" i="55"/>
  <c r="T56" i="55"/>
  <c r="U56" i="55"/>
  <c r="V56" i="55"/>
  <c r="X56" i="55"/>
  <c r="Z56" i="55"/>
  <c r="D57" i="55"/>
  <c r="H57" i="55"/>
  <c r="C57" i="55" s="1"/>
  <c r="M57" i="55"/>
  <c r="S57" i="55"/>
  <c r="T57" i="55"/>
  <c r="R57" i="55" s="1"/>
  <c r="U57" i="55"/>
  <c r="V57" i="55"/>
  <c r="X57" i="55"/>
  <c r="Z57" i="55"/>
  <c r="D58" i="55"/>
  <c r="H58" i="55"/>
  <c r="C58" i="55" s="1"/>
  <c r="M58" i="55"/>
  <c r="S58" i="55"/>
  <c r="T58" i="55"/>
  <c r="R58" i="55" s="1"/>
  <c r="U58" i="55"/>
  <c r="V58" i="55"/>
  <c r="X58" i="55"/>
  <c r="Z58" i="55"/>
  <c r="D59" i="55"/>
  <c r="C59" i="55" s="1"/>
  <c r="H59" i="55"/>
  <c r="M59" i="55"/>
  <c r="W59" i="55"/>
  <c r="S59" i="55"/>
  <c r="T59" i="55"/>
  <c r="U59" i="55"/>
  <c r="V59" i="55"/>
  <c r="X59" i="55"/>
  <c r="Z59" i="55"/>
  <c r="D60" i="55"/>
  <c r="C60" i="55" s="1"/>
  <c r="W60" i="55" s="1"/>
  <c r="H60" i="55"/>
  <c r="M60" i="55"/>
  <c r="S60" i="55"/>
  <c r="T60" i="55"/>
  <c r="R60" i="55" s="1"/>
  <c r="U60" i="55"/>
  <c r="V60" i="55"/>
  <c r="X60" i="55"/>
  <c r="Z60" i="55"/>
  <c r="D61" i="55"/>
  <c r="C61" i="55" s="1"/>
  <c r="H61" i="55"/>
  <c r="M61" i="55"/>
  <c r="S61" i="55"/>
  <c r="R61" i="55" s="1"/>
  <c r="T61" i="55"/>
  <c r="U61" i="55"/>
  <c r="V61" i="55"/>
  <c r="X61" i="55"/>
  <c r="Z61" i="55"/>
  <c r="D62" i="55"/>
  <c r="H62" i="55"/>
  <c r="M62" i="55"/>
  <c r="S62" i="55"/>
  <c r="T62" i="55"/>
  <c r="U62" i="55"/>
  <c r="V62" i="55"/>
  <c r="X62" i="55"/>
  <c r="Z62" i="55"/>
  <c r="D63" i="55"/>
  <c r="H63" i="55"/>
  <c r="C63" i="55" s="1"/>
  <c r="M63" i="55"/>
  <c r="S63" i="55"/>
  <c r="T63" i="55"/>
  <c r="U63" i="55"/>
  <c r="V63" i="55"/>
  <c r="X63" i="55"/>
  <c r="Z63" i="55"/>
  <c r="F64" i="55"/>
  <c r="J64" i="55"/>
  <c r="D65" i="55"/>
  <c r="H65" i="55"/>
  <c r="M65" i="55"/>
  <c r="S65" i="55"/>
  <c r="T65" i="55"/>
  <c r="U65" i="55"/>
  <c r="V65" i="55"/>
  <c r="X65" i="55"/>
  <c r="Y65" i="55"/>
  <c r="Z65" i="55"/>
  <c r="AA65" i="55"/>
  <c r="E66" i="55"/>
  <c r="E64" i="55" s="1"/>
  <c r="F66" i="55"/>
  <c r="G66" i="55"/>
  <c r="I66" i="55"/>
  <c r="I64" i="55"/>
  <c r="J66" i="55"/>
  <c r="K66" i="55"/>
  <c r="K64" i="55" s="1"/>
  <c r="L66" i="55"/>
  <c r="L64" i="55"/>
  <c r="N66" i="55"/>
  <c r="O66" i="55"/>
  <c r="O64" i="55"/>
  <c r="P66" i="55"/>
  <c r="P64" i="55"/>
  <c r="Q66" i="55"/>
  <c r="Q64" i="55"/>
  <c r="D67" i="55"/>
  <c r="H67" i="55"/>
  <c r="M67" i="55"/>
  <c r="S67" i="55"/>
  <c r="T67" i="55"/>
  <c r="U67" i="55"/>
  <c r="V67" i="55"/>
  <c r="X67" i="55"/>
  <c r="D68" i="55"/>
  <c r="H68" i="55"/>
  <c r="C68" i="55"/>
  <c r="M68" i="55"/>
  <c r="S68" i="55"/>
  <c r="T68" i="55"/>
  <c r="U68" i="55"/>
  <c r="U66" i="55" s="1"/>
  <c r="V68" i="55"/>
  <c r="X68" i="55"/>
  <c r="Y68" i="55"/>
  <c r="Z68" i="55"/>
  <c r="D69" i="55"/>
  <c r="H69" i="55"/>
  <c r="M69" i="55"/>
  <c r="S69" i="55"/>
  <c r="T69" i="55"/>
  <c r="U69" i="55"/>
  <c r="V69" i="55"/>
  <c r="X69" i="55"/>
  <c r="D70" i="55"/>
  <c r="C70" i="55"/>
  <c r="H70" i="55"/>
  <c r="M70" i="55"/>
  <c r="S70" i="55"/>
  <c r="R70" i="55"/>
  <c r="T70" i="55"/>
  <c r="U70" i="55"/>
  <c r="V70" i="55"/>
  <c r="X70" i="55"/>
  <c r="D71" i="55"/>
  <c r="H71" i="55"/>
  <c r="C71" i="55"/>
  <c r="M71" i="55"/>
  <c r="W71" i="55" s="1"/>
  <c r="S71" i="55"/>
  <c r="T71" i="55"/>
  <c r="R71" i="55"/>
  <c r="U71" i="55"/>
  <c r="V71" i="55"/>
  <c r="X71" i="55"/>
  <c r="C72" i="55"/>
  <c r="D72" i="55"/>
  <c r="H72" i="55"/>
  <c r="M72" i="55"/>
  <c r="S72" i="55"/>
  <c r="T72" i="55"/>
  <c r="U72" i="55"/>
  <c r="V72" i="55"/>
  <c r="D73" i="55"/>
  <c r="C73" i="55" s="1"/>
  <c r="H73" i="55"/>
  <c r="M73" i="55"/>
  <c r="W73" i="55"/>
  <c r="S73" i="55"/>
  <c r="T73" i="55"/>
  <c r="U73" i="55"/>
  <c r="R73" i="55" s="1"/>
  <c r="V73" i="55"/>
  <c r="X73" i="55"/>
  <c r="Z73" i="55"/>
  <c r="D74" i="55"/>
  <c r="C74" i="55" s="1"/>
  <c r="H74" i="55"/>
  <c r="M74" i="55"/>
  <c r="S74" i="55"/>
  <c r="T74" i="55"/>
  <c r="U74" i="55"/>
  <c r="V74" i="55"/>
  <c r="X74" i="55"/>
  <c r="Z74" i="55"/>
  <c r="D75" i="55"/>
  <c r="H75" i="55"/>
  <c r="C75" i="55" s="1"/>
  <c r="M75" i="55"/>
  <c r="S75" i="55"/>
  <c r="T75" i="55"/>
  <c r="R75" i="55" s="1"/>
  <c r="U75" i="55"/>
  <c r="V75" i="55"/>
  <c r="X75" i="55"/>
  <c r="Y75" i="55"/>
  <c r="Z75" i="55"/>
  <c r="D76" i="55"/>
  <c r="H76" i="55"/>
  <c r="C76" i="55" s="1"/>
  <c r="W76" i="55" s="1"/>
  <c r="M76" i="55"/>
  <c r="S76" i="55"/>
  <c r="T76" i="55"/>
  <c r="U76" i="55"/>
  <c r="V76" i="55"/>
  <c r="X76" i="55"/>
  <c r="D77" i="55"/>
  <c r="C77" i="55" s="1"/>
  <c r="H77" i="55"/>
  <c r="M77" i="55"/>
  <c r="S77" i="55"/>
  <c r="T77" i="55"/>
  <c r="U77" i="55"/>
  <c r="V77" i="55"/>
  <c r="D78" i="55"/>
  <c r="H78" i="55"/>
  <c r="C78" i="55" s="1"/>
  <c r="M78" i="55"/>
  <c r="S78" i="55"/>
  <c r="T78" i="55"/>
  <c r="U78" i="55"/>
  <c r="V78" i="55"/>
  <c r="D79" i="55"/>
  <c r="H79" i="55"/>
  <c r="M79" i="55"/>
  <c r="S79" i="55"/>
  <c r="T79" i="55"/>
  <c r="U79" i="55"/>
  <c r="V79" i="55"/>
  <c r="X79" i="55"/>
  <c r="D80" i="55"/>
  <c r="H80" i="55"/>
  <c r="C80" i="55" s="1"/>
  <c r="M80" i="55"/>
  <c r="W80" i="55" s="1"/>
  <c r="S80" i="55"/>
  <c r="T80" i="55"/>
  <c r="U80" i="55"/>
  <c r="V80" i="55"/>
  <c r="X80" i="55"/>
  <c r="Z80" i="55"/>
  <c r="D81" i="55"/>
  <c r="C81" i="55" s="1"/>
  <c r="H81" i="55"/>
  <c r="M81" i="55"/>
  <c r="S81" i="55"/>
  <c r="T81" i="55"/>
  <c r="U81" i="55"/>
  <c r="V81" i="55"/>
  <c r="D83" i="55"/>
  <c r="C83" i="55" s="1"/>
  <c r="H83" i="55"/>
  <c r="M83" i="55"/>
  <c r="S83" i="55"/>
  <c r="T83" i="55"/>
  <c r="U83" i="55"/>
  <c r="V83" i="55"/>
  <c r="X83" i="55"/>
  <c r="AA83" i="55"/>
  <c r="E84" i="55"/>
  <c r="E82" i="55"/>
  <c r="F84" i="55"/>
  <c r="F82" i="55" s="1"/>
  <c r="G84" i="55"/>
  <c r="G82" i="55"/>
  <c r="I84" i="55"/>
  <c r="I82" i="55" s="1"/>
  <c r="J84" i="55"/>
  <c r="J82" i="55"/>
  <c r="K84" i="55"/>
  <c r="K82" i="55" s="1"/>
  <c r="Z82" i="55" s="1"/>
  <c r="L84" i="55"/>
  <c r="L82" i="55"/>
  <c r="N84" i="55"/>
  <c r="O84" i="55"/>
  <c r="O82" i="55"/>
  <c r="P84" i="55"/>
  <c r="P82" i="55"/>
  <c r="Q84" i="55"/>
  <c r="Q82" i="55" s="1"/>
  <c r="AA82" i="55" s="1"/>
  <c r="D85" i="55"/>
  <c r="H85" i="55"/>
  <c r="M85" i="55"/>
  <c r="S85" i="55"/>
  <c r="T85" i="55"/>
  <c r="U85" i="55"/>
  <c r="V85" i="55"/>
  <c r="X85" i="55"/>
  <c r="D86" i="55"/>
  <c r="C86" i="55"/>
  <c r="H86" i="55"/>
  <c r="M86" i="55"/>
  <c r="S86" i="55"/>
  <c r="R86" i="55"/>
  <c r="T86" i="55"/>
  <c r="U86" i="55"/>
  <c r="V86" i="55"/>
  <c r="X86" i="55"/>
  <c r="D87" i="55"/>
  <c r="H87" i="55"/>
  <c r="C87" i="55" s="1"/>
  <c r="M87" i="55"/>
  <c r="W87" i="55" s="1"/>
  <c r="S87" i="55"/>
  <c r="T87" i="55"/>
  <c r="R87" i="55" s="1"/>
  <c r="U87" i="55"/>
  <c r="V87" i="55"/>
  <c r="X87" i="55"/>
  <c r="C88" i="55"/>
  <c r="D88" i="55"/>
  <c r="H88" i="55"/>
  <c r="M88" i="55"/>
  <c r="W88" i="55"/>
  <c r="S88" i="55"/>
  <c r="T88" i="55"/>
  <c r="U88" i="55"/>
  <c r="V88" i="55"/>
  <c r="X88" i="55"/>
  <c r="D89" i="55"/>
  <c r="H89" i="55"/>
  <c r="C89" i="55" s="1"/>
  <c r="M89" i="55"/>
  <c r="S89" i="55"/>
  <c r="T89" i="55"/>
  <c r="U89" i="55"/>
  <c r="V89" i="55"/>
  <c r="X89" i="55"/>
  <c r="D90" i="55"/>
  <c r="H90" i="55"/>
  <c r="M90" i="55"/>
  <c r="S90" i="55"/>
  <c r="T90" i="55"/>
  <c r="U90" i="55"/>
  <c r="V90" i="55"/>
  <c r="D91" i="55"/>
  <c r="C91" i="55" s="1"/>
  <c r="H91" i="55"/>
  <c r="M91" i="55"/>
  <c r="S91" i="55"/>
  <c r="T91" i="55"/>
  <c r="U91" i="55"/>
  <c r="V91" i="55"/>
  <c r="X91" i="55"/>
  <c r="Z91" i="55"/>
  <c r="D92" i="55"/>
  <c r="H92" i="55"/>
  <c r="C92" i="55" s="1"/>
  <c r="W92" i="55" s="1"/>
  <c r="M92" i="55"/>
  <c r="S92" i="55"/>
  <c r="R92" i="55"/>
  <c r="T92" i="55"/>
  <c r="U92" i="55"/>
  <c r="V92" i="55"/>
  <c r="X92" i="55"/>
  <c r="D93" i="55"/>
  <c r="H93" i="55"/>
  <c r="C93" i="55"/>
  <c r="W93" i="55"/>
  <c r="M93" i="55"/>
  <c r="S93" i="55"/>
  <c r="T93" i="55"/>
  <c r="R93" i="55" s="1"/>
  <c r="U93" i="55"/>
  <c r="V93" i="55"/>
  <c r="X93" i="55"/>
  <c r="Z93" i="55"/>
  <c r="D94" i="55"/>
  <c r="H94" i="55"/>
  <c r="C94" i="55"/>
  <c r="W94" i="55"/>
  <c r="M94" i="55"/>
  <c r="S94" i="55"/>
  <c r="T94" i="55"/>
  <c r="R94" i="55" s="1"/>
  <c r="U94" i="55"/>
  <c r="V94" i="55"/>
  <c r="X94" i="55"/>
  <c r="D95" i="55"/>
  <c r="C95" i="55" s="1"/>
  <c r="H95" i="55"/>
  <c r="M95" i="55"/>
  <c r="S95" i="55"/>
  <c r="R95" i="55" s="1"/>
  <c r="T95" i="55"/>
  <c r="U95" i="55"/>
  <c r="V95" i="55"/>
  <c r="X95" i="55"/>
  <c r="D96" i="55"/>
  <c r="C96" i="55" s="1"/>
  <c r="H96" i="55"/>
  <c r="M96" i="55"/>
  <c r="S96" i="55"/>
  <c r="T96" i="55"/>
  <c r="U96" i="55"/>
  <c r="V96" i="55"/>
  <c r="X96" i="55"/>
  <c r="D97" i="55"/>
  <c r="C97" i="55"/>
  <c r="W97" i="55" s="1"/>
  <c r="H97" i="55"/>
  <c r="M97" i="55"/>
  <c r="S97" i="55"/>
  <c r="T97" i="55"/>
  <c r="U97" i="55"/>
  <c r="V97" i="55"/>
  <c r="X97" i="55"/>
  <c r="D98" i="55"/>
  <c r="H98" i="55"/>
  <c r="C98" i="55"/>
  <c r="M98" i="55"/>
  <c r="S98" i="55"/>
  <c r="T98" i="55"/>
  <c r="U98" i="55"/>
  <c r="R98" i="55" s="1"/>
  <c r="V98" i="55"/>
  <c r="X98" i="55"/>
  <c r="Z98" i="55"/>
  <c r="D99" i="55"/>
  <c r="C99" i="55" s="1"/>
  <c r="H99" i="55"/>
  <c r="M99" i="55"/>
  <c r="S99" i="55"/>
  <c r="R99" i="55" s="1"/>
  <c r="T99" i="55"/>
  <c r="U99" i="55"/>
  <c r="V99" i="55"/>
  <c r="X99" i="55"/>
  <c r="N100" i="55"/>
  <c r="D101" i="55"/>
  <c r="H101" i="55"/>
  <c r="M101" i="55"/>
  <c r="S101" i="55"/>
  <c r="T101" i="55"/>
  <c r="U101" i="55"/>
  <c r="V101" i="55"/>
  <c r="X101" i="55"/>
  <c r="Y101" i="55"/>
  <c r="AA101" i="55"/>
  <c r="E102" i="55"/>
  <c r="F102" i="55"/>
  <c r="F100" i="55" s="1"/>
  <c r="G102" i="55"/>
  <c r="G100" i="55" s="1"/>
  <c r="I102" i="55"/>
  <c r="I100" i="55"/>
  <c r="J102" i="55"/>
  <c r="J100" i="55" s="1"/>
  <c r="K102" i="55"/>
  <c r="K100" i="55"/>
  <c r="L102" i="55"/>
  <c r="L100" i="55" s="1"/>
  <c r="N102" i="55"/>
  <c r="O102" i="55"/>
  <c r="O100" i="55"/>
  <c r="P102" i="55"/>
  <c r="P100" i="55"/>
  <c r="Q102" i="55"/>
  <c r="Q100" i="55" s="1"/>
  <c r="D103" i="55"/>
  <c r="H103" i="55"/>
  <c r="M103" i="55"/>
  <c r="S103" i="55"/>
  <c r="T103" i="55"/>
  <c r="U103" i="55"/>
  <c r="V103" i="55"/>
  <c r="X103" i="55"/>
  <c r="D104" i="55"/>
  <c r="C104" i="55"/>
  <c r="H104" i="55"/>
  <c r="M104" i="55"/>
  <c r="S104" i="55"/>
  <c r="T104" i="55"/>
  <c r="U104" i="55"/>
  <c r="V104" i="55"/>
  <c r="X104" i="55"/>
  <c r="D105" i="55"/>
  <c r="H105" i="55"/>
  <c r="C105" i="55" s="1"/>
  <c r="W105" i="55" s="1"/>
  <c r="M105" i="55"/>
  <c r="S105" i="55"/>
  <c r="T105" i="55"/>
  <c r="T102" i="55" s="1"/>
  <c r="U105" i="55"/>
  <c r="V105" i="55"/>
  <c r="X105" i="55"/>
  <c r="D106" i="55"/>
  <c r="C106" i="55" s="1"/>
  <c r="H106" i="55"/>
  <c r="M106" i="55"/>
  <c r="S106" i="55"/>
  <c r="T106" i="55"/>
  <c r="U106" i="55"/>
  <c r="V106" i="55"/>
  <c r="X106" i="55"/>
  <c r="W107" i="55"/>
  <c r="D107" i="55"/>
  <c r="C107" i="55" s="1"/>
  <c r="H107" i="55"/>
  <c r="M107" i="55"/>
  <c r="S107" i="55"/>
  <c r="S102" i="55" s="1"/>
  <c r="S100" i="55" s="1"/>
  <c r="T107" i="55"/>
  <c r="U107" i="55"/>
  <c r="V107" i="55"/>
  <c r="R107" i="55"/>
  <c r="X107" i="55"/>
  <c r="D108" i="55"/>
  <c r="H108" i="55"/>
  <c r="C108" i="55"/>
  <c r="M108" i="55"/>
  <c r="S108" i="55"/>
  <c r="T108" i="55"/>
  <c r="R108" i="55"/>
  <c r="U108" i="55"/>
  <c r="V108" i="55"/>
  <c r="D109" i="55"/>
  <c r="C109" i="55" s="1"/>
  <c r="W109" i="55" s="1"/>
  <c r="H109" i="55"/>
  <c r="M109" i="55"/>
  <c r="S109" i="55"/>
  <c r="T109" i="55"/>
  <c r="R109" i="55" s="1"/>
  <c r="U109" i="55"/>
  <c r="V109" i="55"/>
  <c r="X109" i="55"/>
  <c r="D110" i="55"/>
  <c r="H110" i="55"/>
  <c r="C110" i="55" s="1"/>
  <c r="W110" i="55" s="1"/>
  <c r="M110" i="55"/>
  <c r="S110" i="55"/>
  <c r="T110" i="55"/>
  <c r="R110" i="55" s="1"/>
  <c r="U110" i="55"/>
  <c r="V110" i="55"/>
  <c r="X110" i="55"/>
  <c r="D111" i="55"/>
  <c r="C111" i="55" s="1"/>
  <c r="H111" i="55"/>
  <c r="M111" i="55"/>
  <c r="S111" i="55"/>
  <c r="T111" i="55"/>
  <c r="U111" i="55"/>
  <c r="V111" i="55"/>
  <c r="X111" i="55"/>
  <c r="D112" i="55"/>
  <c r="H112" i="55"/>
  <c r="H102" i="55" s="1"/>
  <c r="H100" i="55" s="1"/>
  <c r="M112" i="55"/>
  <c r="S112" i="55"/>
  <c r="T112" i="55"/>
  <c r="R112" i="55" s="1"/>
  <c r="U112" i="55"/>
  <c r="V112" i="55"/>
  <c r="X112" i="55"/>
  <c r="D113" i="55"/>
  <c r="C113" i="55" s="1"/>
  <c r="H113" i="55"/>
  <c r="M113" i="55"/>
  <c r="S113" i="55"/>
  <c r="T113" i="55"/>
  <c r="U113" i="55"/>
  <c r="V113" i="55"/>
  <c r="X113" i="55"/>
  <c r="D114" i="55"/>
  <c r="H114" i="55"/>
  <c r="C114" i="55"/>
  <c r="M114" i="55"/>
  <c r="S114" i="55"/>
  <c r="T114" i="55"/>
  <c r="R114" i="55"/>
  <c r="U114" i="55"/>
  <c r="V114" i="55"/>
  <c r="D115" i="55"/>
  <c r="C115" i="55"/>
  <c r="H115" i="55"/>
  <c r="M115" i="55"/>
  <c r="S115" i="55"/>
  <c r="R115" i="55" s="1"/>
  <c r="T115" i="55"/>
  <c r="U115" i="55"/>
  <c r="V115" i="55"/>
  <c r="X115" i="55"/>
  <c r="D116" i="55"/>
  <c r="H116" i="55"/>
  <c r="C116" i="55"/>
  <c r="M116" i="55"/>
  <c r="W116" i="55" s="1"/>
  <c r="S116" i="55"/>
  <c r="T116" i="55"/>
  <c r="U116" i="55"/>
  <c r="V116" i="55"/>
  <c r="V102" i="55" s="1"/>
  <c r="V100" i="55" s="1"/>
  <c r="X116" i="55"/>
  <c r="D117" i="55"/>
  <c r="H117" i="55"/>
  <c r="C117" i="55" s="1"/>
  <c r="M117" i="55"/>
  <c r="S117" i="55"/>
  <c r="T117" i="55"/>
  <c r="U117" i="55"/>
  <c r="V117" i="55"/>
  <c r="D119" i="55"/>
  <c r="H119" i="55"/>
  <c r="M119" i="55"/>
  <c r="S119" i="55"/>
  <c r="T119" i="55"/>
  <c r="U119" i="55"/>
  <c r="R119" i="55" s="1"/>
  <c r="V119" i="55"/>
  <c r="X119" i="55"/>
  <c r="Y119" i="55"/>
  <c r="Z119" i="55"/>
  <c r="AA119" i="55"/>
  <c r="E120" i="55"/>
  <c r="E118" i="55"/>
  <c r="F120" i="55"/>
  <c r="F118" i="55" s="1"/>
  <c r="G120" i="55"/>
  <c r="G118" i="55"/>
  <c r="I120" i="55"/>
  <c r="I118" i="55" s="1"/>
  <c r="J120" i="55"/>
  <c r="J118" i="55"/>
  <c r="Y118" i="55"/>
  <c r="K120" i="55"/>
  <c r="K118" i="55" s="1"/>
  <c r="L120" i="55"/>
  <c r="L118" i="55"/>
  <c r="N120" i="55"/>
  <c r="X120" i="55" s="1"/>
  <c r="O120" i="55"/>
  <c r="O118" i="55" s="1"/>
  <c r="P120" i="55"/>
  <c r="Q120" i="55"/>
  <c r="Q118" i="55"/>
  <c r="AA118" i="55" s="1"/>
  <c r="D121" i="55"/>
  <c r="C121" i="55" s="1"/>
  <c r="H121" i="55"/>
  <c r="M121" i="55"/>
  <c r="S121" i="55"/>
  <c r="T121" i="55"/>
  <c r="U121" i="55"/>
  <c r="V121" i="55"/>
  <c r="X121" i="55"/>
  <c r="D122" i="55"/>
  <c r="H122" i="55"/>
  <c r="M122" i="55"/>
  <c r="S122" i="55"/>
  <c r="R122" i="55" s="1"/>
  <c r="T122" i="55"/>
  <c r="U122" i="55"/>
  <c r="V122" i="55"/>
  <c r="V120" i="55"/>
  <c r="V118" i="55" s="1"/>
  <c r="X122" i="55"/>
  <c r="Z122" i="55"/>
  <c r="D123" i="55"/>
  <c r="H123" i="55"/>
  <c r="H120" i="55" s="1"/>
  <c r="M123" i="55"/>
  <c r="S123" i="55"/>
  <c r="T123" i="55"/>
  <c r="U123" i="55"/>
  <c r="V123" i="55"/>
  <c r="X123" i="55"/>
  <c r="Z123" i="55"/>
  <c r="D124" i="55"/>
  <c r="H124" i="55"/>
  <c r="C124" i="55" s="1"/>
  <c r="M124" i="55"/>
  <c r="S124" i="55"/>
  <c r="T124" i="55"/>
  <c r="U124" i="55"/>
  <c r="R124" i="55" s="1"/>
  <c r="V124" i="55"/>
  <c r="X124" i="55"/>
  <c r="Z124" i="55"/>
  <c r="D125" i="55"/>
  <c r="C125" i="55" s="1"/>
  <c r="H125" i="55"/>
  <c r="M125" i="55"/>
  <c r="S125" i="55"/>
  <c r="T125" i="55"/>
  <c r="U125" i="55"/>
  <c r="V125" i="55"/>
  <c r="X125" i="55"/>
  <c r="D126" i="55"/>
  <c r="C126" i="55" s="1"/>
  <c r="H126" i="55"/>
  <c r="M126" i="55"/>
  <c r="S126" i="55"/>
  <c r="R126" i="55" s="1"/>
  <c r="T126" i="55"/>
  <c r="U126" i="55"/>
  <c r="V126" i="55"/>
  <c r="D127" i="55"/>
  <c r="C127" i="55" s="1"/>
  <c r="W127" i="55" s="1"/>
  <c r="H127" i="55"/>
  <c r="M127" i="55"/>
  <c r="S127" i="55"/>
  <c r="T127" i="55"/>
  <c r="R127" i="55"/>
  <c r="U127" i="55"/>
  <c r="V127" i="55"/>
  <c r="X127" i="55"/>
  <c r="Z127" i="55"/>
  <c r="D128" i="55"/>
  <c r="H128" i="55"/>
  <c r="C128" i="55"/>
  <c r="M128" i="55"/>
  <c r="S128" i="55"/>
  <c r="T128" i="55"/>
  <c r="U128" i="55"/>
  <c r="V128" i="55"/>
  <c r="X128" i="55"/>
  <c r="Z128" i="55"/>
  <c r="D129" i="55"/>
  <c r="H129" i="55"/>
  <c r="M129" i="55"/>
  <c r="S129" i="55"/>
  <c r="T129" i="55"/>
  <c r="U129" i="55"/>
  <c r="V129" i="55"/>
  <c r="X129" i="55"/>
  <c r="Z129" i="55"/>
  <c r="D130" i="55"/>
  <c r="H130" i="55"/>
  <c r="C130" i="55"/>
  <c r="M130" i="55"/>
  <c r="S130" i="55"/>
  <c r="T130" i="55"/>
  <c r="U130" i="55"/>
  <c r="V130" i="55"/>
  <c r="X130" i="55"/>
  <c r="Z130" i="55"/>
  <c r="C131" i="55"/>
  <c r="D131" i="55"/>
  <c r="H131" i="55"/>
  <c r="M131" i="55"/>
  <c r="S131" i="55"/>
  <c r="R131" i="55" s="1"/>
  <c r="T131" i="55"/>
  <c r="U131" i="55"/>
  <c r="V131" i="55"/>
  <c r="X131" i="55"/>
  <c r="D132" i="55"/>
  <c r="H132" i="55"/>
  <c r="C132" i="55" s="1"/>
  <c r="M132" i="55"/>
  <c r="S132" i="55"/>
  <c r="T132" i="55"/>
  <c r="R132" i="55" s="1"/>
  <c r="U132" i="55"/>
  <c r="V132" i="55"/>
  <c r="X132" i="55"/>
  <c r="D133" i="55"/>
  <c r="H133" i="55"/>
  <c r="M133" i="55"/>
  <c r="S133" i="55"/>
  <c r="T133" i="55"/>
  <c r="U133" i="55"/>
  <c r="V133" i="55"/>
  <c r="X133" i="55"/>
  <c r="Z133" i="55"/>
  <c r="D134" i="55"/>
  <c r="H134" i="55"/>
  <c r="M134" i="55"/>
  <c r="S134" i="55"/>
  <c r="T134" i="55"/>
  <c r="U134" i="55"/>
  <c r="V134" i="55"/>
  <c r="X134" i="55"/>
  <c r="Z134" i="55"/>
  <c r="D135" i="55"/>
  <c r="H135" i="55"/>
  <c r="M135" i="55"/>
  <c r="S135" i="55"/>
  <c r="T135" i="55"/>
  <c r="U135" i="55"/>
  <c r="V135" i="55"/>
  <c r="D137" i="55"/>
  <c r="C137" i="55" s="1"/>
  <c r="H137" i="55"/>
  <c r="M137" i="55"/>
  <c r="W137" i="55" s="1"/>
  <c r="S137" i="55"/>
  <c r="T137" i="55"/>
  <c r="U137" i="55"/>
  <c r="V137" i="55"/>
  <c r="X137" i="55"/>
  <c r="AA137" i="55"/>
  <c r="E138" i="55"/>
  <c r="E136" i="55"/>
  <c r="F138" i="55"/>
  <c r="F136" i="55" s="1"/>
  <c r="G138" i="55"/>
  <c r="G136" i="55"/>
  <c r="I138" i="55"/>
  <c r="I136" i="55" s="1"/>
  <c r="J138" i="55"/>
  <c r="J136" i="55"/>
  <c r="K138" i="55"/>
  <c r="K136" i="55" s="1"/>
  <c r="L138" i="55"/>
  <c r="L136" i="55" s="1"/>
  <c r="N138" i="55"/>
  <c r="O138" i="55"/>
  <c r="O136" i="55" s="1"/>
  <c r="P138" i="55"/>
  <c r="P136" i="55"/>
  <c r="Q138" i="55"/>
  <c r="Q136" i="55" s="1"/>
  <c r="AA136" i="55" s="1"/>
  <c r="D139" i="55"/>
  <c r="C139" i="55" s="1"/>
  <c r="H139" i="55"/>
  <c r="M139" i="55"/>
  <c r="S139" i="55"/>
  <c r="R139" i="55" s="1"/>
  <c r="T139" i="55"/>
  <c r="U139" i="55"/>
  <c r="V139" i="55"/>
  <c r="X139" i="55"/>
  <c r="D140" i="55"/>
  <c r="C140" i="55"/>
  <c r="H140" i="55"/>
  <c r="M140" i="55"/>
  <c r="S140" i="55"/>
  <c r="R140" i="55"/>
  <c r="T140" i="55"/>
  <c r="U140" i="55"/>
  <c r="V140" i="55"/>
  <c r="W140" i="55"/>
  <c r="X140" i="55"/>
  <c r="D141" i="55"/>
  <c r="H141" i="55"/>
  <c r="M141" i="55"/>
  <c r="S141" i="55"/>
  <c r="T141" i="55"/>
  <c r="U141" i="55"/>
  <c r="V141" i="55"/>
  <c r="X141" i="55"/>
  <c r="D142" i="55"/>
  <c r="C142" i="55"/>
  <c r="H142" i="55"/>
  <c r="M142" i="55"/>
  <c r="W142" i="55" s="1"/>
  <c r="S142" i="55"/>
  <c r="T142" i="55"/>
  <c r="U142" i="55"/>
  <c r="V142" i="55"/>
  <c r="X142" i="55"/>
  <c r="D143" i="55"/>
  <c r="C143" i="55" s="1"/>
  <c r="W143" i="55" s="1"/>
  <c r="H143" i="55"/>
  <c r="M143" i="55"/>
  <c r="S143" i="55"/>
  <c r="T143" i="55"/>
  <c r="R143" i="55"/>
  <c r="U143" i="55"/>
  <c r="V143" i="55"/>
  <c r="X143" i="55"/>
  <c r="D144" i="55"/>
  <c r="C144" i="55" s="1"/>
  <c r="H144" i="55"/>
  <c r="M144" i="55"/>
  <c r="S144" i="55"/>
  <c r="T144" i="55"/>
  <c r="U144" i="55"/>
  <c r="V144" i="55"/>
  <c r="D145" i="55"/>
  <c r="C145" i="55" s="1"/>
  <c r="H145" i="55"/>
  <c r="M145" i="55"/>
  <c r="S145" i="55"/>
  <c r="R145" i="55" s="1"/>
  <c r="T145" i="55"/>
  <c r="U145" i="55"/>
  <c r="V145" i="55"/>
  <c r="X145" i="55"/>
  <c r="D146" i="55"/>
  <c r="H146" i="55"/>
  <c r="C146" i="55" s="1"/>
  <c r="W146" i="55" s="1"/>
  <c r="M146" i="55"/>
  <c r="S146" i="55"/>
  <c r="T146" i="55"/>
  <c r="R146" i="55" s="1"/>
  <c r="U146" i="55"/>
  <c r="V146" i="55"/>
  <c r="X146" i="55"/>
  <c r="D147" i="55"/>
  <c r="H147" i="55"/>
  <c r="M147" i="55"/>
  <c r="S147" i="55"/>
  <c r="R147" i="55" s="1"/>
  <c r="T147" i="55"/>
  <c r="U147" i="55"/>
  <c r="V147" i="55"/>
  <c r="X147" i="55"/>
  <c r="D148" i="55"/>
  <c r="C148" i="55" s="1"/>
  <c r="H148" i="55"/>
  <c r="M148" i="55"/>
  <c r="S148" i="55"/>
  <c r="T148" i="55"/>
  <c r="U148" i="55"/>
  <c r="R148" i="55" s="1"/>
  <c r="V148" i="55"/>
  <c r="X148" i="55"/>
  <c r="D149" i="55"/>
  <c r="H149" i="55"/>
  <c r="C149" i="55" s="1"/>
  <c r="M149" i="55"/>
  <c r="W149" i="55" s="1"/>
  <c r="S149" i="55"/>
  <c r="T149" i="55"/>
  <c r="R149" i="55" s="1"/>
  <c r="U149" i="55"/>
  <c r="V149" i="55"/>
  <c r="X149" i="55"/>
  <c r="C150" i="55"/>
  <c r="D150" i="55"/>
  <c r="H150" i="55"/>
  <c r="M150" i="55"/>
  <c r="W150" i="55" s="1"/>
  <c r="S150" i="55"/>
  <c r="T150" i="55"/>
  <c r="U150" i="55"/>
  <c r="V150" i="55"/>
  <c r="V138" i="55" s="1"/>
  <c r="V136" i="55" s="1"/>
  <c r="X150" i="55"/>
  <c r="D151" i="55"/>
  <c r="H151" i="55"/>
  <c r="M151" i="55"/>
  <c r="S151" i="55"/>
  <c r="T151" i="55"/>
  <c r="U151" i="55"/>
  <c r="V151" i="55"/>
  <c r="X151" i="55"/>
  <c r="D152" i="55"/>
  <c r="H152" i="55"/>
  <c r="M152" i="55"/>
  <c r="S152" i="55"/>
  <c r="T152" i="55"/>
  <c r="U152" i="55"/>
  <c r="V152" i="55"/>
  <c r="X152" i="55"/>
  <c r="D153" i="55"/>
  <c r="H153" i="55"/>
  <c r="M153" i="55"/>
  <c r="S153" i="55"/>
  <c r="T153" i="55"/>
  <c r="U153" i="55"/>
  <c r="V153" i="55"/>
  <c r="X153" i="55"/>
  <c r="E154" i="55"/>
  <c r="O154" i="55"/>
  <c r="D155" i="55"/>
  <c r="H155" i="55"/>
  <c r="M155" i="55"/>
  <c r="S155" i="55"/>
  <c r="T155" i="55"/>
  <c r="R155" i="55" s="1"/>
  <c r="U155" i="55"/>
  <c r="V155" i="55"/>
  <c r="X155" i="55"/>
  <c r="AA155" i="55"/>
  <c r="E156" i="55"/>
  <c r="F156" i="55"/>
  <c r="F154" i="55"/>
  <c r="G156" i="55"/>
  <c r="G154" i="55" s="1"/>
  <c r="I156" i="55"/>
  <c r="I154" i="55" s="1"/>
  <c r="J156" i="55"/>
  <c r="J154" i="55"/>
  <c r="K156" i="55"/>
  <c r="K154" i="55" s="1"/>
  <c r="L156" i="55"/>
  <c r="L154" i="55"/>
  <c r="N156" i="55"/>
  <c r="O156" i="55"/>
  <c r="P156" i="55"/>
  <c r="P154" i="55" s="1"/>
  <c r="Q156" i="55"/>
  <c r="Q154" i="55" s="1"/>
  <c r="AA154" i="55" s="1"/>
  <c r="D157" i="55"/>
  <c r="H157" i="55"/>
  <c r="M157" i="55"/>
  <c r="S157" i="55"/>
  <c r="R157" i="55" s="1"/>
  <c r="T157" i="55"/>
  <c r="U157" i="55"/>
  <c r="V157" i="55"/>
  <c r="X157" i="55"/>
  <c r="D158" i="55"/>
  <c r="H158" i="55"/>
  <c r="M158" i="55"/>
  <c r="S158" i="55"/>
  <c r="R158" i="55" s="1"/>
  <c r="T158" i="55"/>
  <c r="U158" i="55"/>
  <c r="V158" i="55"/>
  <c r="X158" i="55"/>
  <c r="D159" i="55"/>
  <c r="C159" i="55"/>
  <c r="W159" i="55" s="1"/>
  <c r="H159" i="55"/>
  <c r="M159" i="55"/>
  <c r="S159" i="55"/>
  <c r="T159" i="55"/>
  <c r="U159" i="55"/>
  <c r="V159" i="55"/>
  <c r="X159" i="55"/>
  <c r="D160" i="55"/>
  <c r="H160" i="55"/>
  <c r="C160" i="55" s="1"/>
  <c r="M160" i="55"/>
  <c r="S160" i="55"/>
  <c r="T160" i="55"/>
  <c r="U160" i="55"/>
  <c r="V160" i="55"/>
  <c r="X160" i="55"/>
  <c r="D161" i="55"/>
  <c r="H161" i="55"/>
  <c r="M161" i="55"/>
  <c r="S161" i="55"/>
  <c r="T161" i="55"/>
  <c r="R161" i="55" s="1"/>
  <c r="U161" i="55"/>
  <c r="V161" i="55"/>
  <c r="X161" i="55"/>
  <c r="D162" i="55"/>
  <c r="C162" i="55" s="1"/>
  <c r="H162" i="55"/>
  <c r="M162" i="55"/>
  <c r="S162" i="55"/>
  <c r="R162" i="55" s="1"/>
  <c r="T162" i="55"/>
  <c r="U162" i="55"/>
  <c r="V162" i="55"/>
  <c r="D163" i="55"/>
  <c r="H163" i="55"/>
  <c r="M163" i="55"/>
  <c r="S163" i="55"/>
  <c r="T163" i="55"/>
  <c r="U163" i="55"/>
  <c r="V163" i="55"/>
  <c r="X163" i="55"/>
  <c r="D164" i="55"/>
  <c r="C164" i="55"/>
  <c r="H164" i="55"/>
  <c r="M164" i="55"/>
  <c r="W164" i="55" s="1"/>
  <c r="S164" i="55"/>
  <c r="T164" i="55"/>
  <c r="U164" i="55"/>
  <c r="V164" i="55"/>
  <c r="X164" i="55"/>
  <c r="D165" i="55"/>
  <c r="H165" i="55"/>
  <c r="C165" i="55" s="1"/>
  <c r="M165" i="55"/>
  <c r="W165" i="55" s="1"/>
  <c r="S165" i="55"/>
  <c r="R165" i="55"/>
  <c r="T165" i="55"/>
  <c r="U165" i="55"/>
  <c r="V165" i="55"/>
  <c r="X165" i="55"/>
  <c r="D166" i="55"/>
  <c r="C166" i="55" s="1"/>
  <c r="H166" i="55"/>
  <c r="M166" i="55"/>
  <c r="S166" i="55"/>
  <c r="T166" i="55"/>
  <c r="U166" i="55"/>
  <c r="R166" i="55" s="1"/>
  <c r="V166" i="55"/>
  <c r="X166" i="55"/>
  <c r="D167" i="55"/>
  <c r="H167" i="55"/>
  <c r="M167" i="55"/>
  <c r="S167" i="55"/>
  <c r="T167" i="55"/>
  <c r="U167" i="55"/>
  <c r="V167" i="55"/>
  <c r="R167" i="55"/>
  <c r="X167" i="55"/>
  <c r="D168" i="55"/>
  <c r="H168" i="55"/>
  <c r="M168" i="55"/>
  <c r="S168" i="55"/>
  <c r="T168" i="55"/>
  <c r="U168" i="55"/>
  <c r="R168" i="55" s="1"/>
  <c r="V168" i="55"/>
  <c r="D169" i="55"/>
  <c r="C169" i="55"/>
  <c r="W169" i="55"/>
  <c r="H169" i="55"/>
  <c r="M169" i="55"/>
  <c r="S169" i="55"/>
  <c r="T169" i="55"/>
  <c r="U169" i="55"/>
  <c r="V169" i="55"/>
  <c r="R169" i="55" s="1"/>
  <c r="X169" i="55"/>
  <c r="D170" i="55"/>
  <c r="C170" i="55"/>
  <c r="W170" i="55"/>
  <c r="H170" i="55"/>
  <c r="M170" i="55"/>
  <c r="S170" i="55"/>
  <c r="R170" i="55"/>
  <c r="T170" i="55"/>
  <c r="U170" i="55"/>
  <c r="V170" i="55"/>
  <c r="X170" i="55"/>
  <c r="D171" i="55"/>
  <c r="C171" i="55" s="1"/>
  <c r="W171" i="55" s="1"/>
  <c r="H171" i="55"/>
  <c r="M171" i="55"/>
  <c r="S171" i="55"/>
  <c r="T171" i="55"/>
  <c r="R171" i="55"/>
  <c r="U171" i="55"/>
  <c r="V171" i="55"/>
  <c r="X171" i="55"/>
  <c r="E172" i="55"/>
  <c r="D173" i="55"/>
  <c r="H173" i="55"/>
  <c r="M173" i="55"/>
  <c r="S173" i="55"/>
  <c r="T173" i="55"/>
  <c r="U173" i="55"/>
  <c r="V173" i="55"/>
  <c r="X173" i="55"/>
  <c r="AA173" i="55"/>
  <c r="E174" i="55"/>
  <c r="F174" i="55"/>
  <c r="F172" i="55"/>
  <c r="G174" i="55"/>
  <c r="G172" i="55" s="1"/>
  <c r="I174" i="55"/>
  <c r="I172" i="55"/>
  <c r="J174" i="55"/>
  <c r="J172" i="55" s="1"/>
  <c r="K174" i="55"/>
  <c r="K172" i="55"/>
  <c r="L174" i="55"/>
  <c r="L172" i="55" s="1"/>
  <c r="N174" i="55"/>
  <c r="N172" i="55"/>
  <c r="O174" i="55"/>
  <c r="O172" i="55"/>
  <c r="P174" i="55"/>
  <c r="P172" i="55" s="1"/>
  <c r="Q174" i="55"/>
  <c r="Q172" i="55"/>
  <c r="AA172" i="55"/>
  <c r="D175" i="55"/>
  <c r="H175" i="55"/>
  <c r="M175" i="55"/>
  <c r="S175" i="55"/>
  <c r="T175" i="55"/>
  <c r="U175" i="55"/>
  <c r="V175" i="55"/>
  <c r="X175" i="55"/>
  <c r="D176" i="55"/>
  <c r="H176" i="55"/>
  <c r="C176" i="55"/>
  <c r="M176" i="55"/>
  <c r="W176" i="55" s="1"/>
  <c r="S176" i="55"/>
  <c r="T176" i="55"/>
  <c r="R176" i="55"/>
  <c r="U176" i="55"/>
  <c r="V176" i="55"/>
  <c r="X176" i="55"/>
  <c r="C177" i="55"/>
  <c r="D177" i="55"/>
  <c r="H177" i="55"/>
  <c r="M177" i="55"/>
  <c r="W177" i="55"/>
  <c r="S177" i="55"/>
  <c r="T177" i="55"/>
  <c r="U177" i="55"/>
  <c r="R177" i="55" s="1"/>
  <c r="V177" i="55"/>
  <c r="X177" i="55"/>
  <c r="D178" i="55"/>
  <c r="C178" i="55"/>
  <c r="W178" i="55" s="1"/>
  <c r="H178" i="55"/>
  <c r="M178" i="55"/>
  <c r="S178" i="55"/>
  <c r="T178" i="55"/>
  <c r="U178" i="55"/>
  <c r="V178" i="55"/>
  <c r="X178" i="55"/>
  <c r="D179" i="55"/>
  <c r="C179" i="55" s="1"/>
  <c r="W179" i="55" s="1"/>
  <c r="H179" i="55"/>
  <c r="M179" i="55"/>
  <c r="S179" i="55"/>
  <c r="T179" i="55"/>
  <c r="R179" i="55" s="1"/>
  <c r="U179" i="55"/>
  <c r="V179" i="55"/>
  <c r="X179" i="55"/>
  <c r="D180" i="55"/>
  <c r="H180" i="55"/>
  <c r="M180" i="55"/>
  <c r="S180" i="55"/>
  <c r="R180" i="55" s="1"/>
  <c r="T180" i="55"/>
  <c r="U180" i="55"/>
  <c r="V180" i="55"/>
  <c r="D181" i="55"/>
  <c r="H181" i="55"/>
  <c r="M181" i="55"/>
  <c r="S181" i="55"/>
  <c r="T181" i="55"/>
  <c r="R181" i="55" s="1"/>
  <c r="U181" i="55"/>
  <c r="V181" i="55"/>
  <c r="X181" i="55"/>
  <c r="D182" i="55"/>
  <c r="C182" i="55" s="1"/>
  <c r="W182" i="55" s="1"/>
  <c r="H182" i="55"/>
  <c r="M182" i="55"/>
  <c r="S182" i="55"/>
  <c r="T182" i="55"/>
  <c r="U182" i="55"/>
  <c r="R182" i="55" s="1"/>
  <c r="V182" i="55"/>
  <c r="X182" i="55"/>
  <c r="D183" i="55"/>
  <c r="C183" i="55" s="1"/>
  <c r="W183" i="55" s="1"/>
  <c r="H183" i="55"/>
  <c r="M183" i="55"/>
  <c r="S183" i="55"/>
  <c r="R183" i="55" s="1"/>
  <c r="T183" i="55"/>
  <c r="U183" i="55"/>
  <c r="V183" i="55"/>
  <c r="X183" i="55"/>
  <c r="D184" i="55"/>
  <c r="H184" i="55"/>
  <c r="C184" i="55" s="1"/>
  <c r="M184" i="55"/>
  <c r="S184" i="55"/>
  <c r="R184" i="55"/>
  <c r="T184" i="55"/>
  <c r="U184" i="55"/>
  <c r="V184" i="55"/>
  <c r="X184" i="55"/>
  <c r="D185" i="55"/>
  <c r="C185" i="55" s="1"/>
  <c r="W185" i="55" s="1"/>
  <c r="H185" i="55"/>
  <c r="M185" i="55"/>
  <c r="S185" i="55"/>
  <c r="T185" i="55"/>
  <c r="R185" i="55" s="1"/>
  <c r="U185" i="55"/>
  <c r="V185" i="55"/>
  <c r="X185" i="55"/>
  <c r="D186" i="55"/>
  <c r="C186" i="55" s="1"/>
  <c r="H186" i="55"/>
  <c r="M186" i="55"/>
  <c r="W186" i="55"/>
  <c r="S186" i="55"/>
  <c r="T186" i="55"/>
  <c r="U186" i="55"/>
  <c r="R186" i="55"/>
  <c r="V186" i="55"/>
  <c r="X186" i="55"/>
  <c r="D187" i="55"/>
  <c r="C187" i="55"/>
  <c r="H187" i="55"/>
  <c r="M187" i="55"/>
  <c r="S187" i="55"/>
  <c r="R187" i="55" s="1"/>
  <c r="T187" i="55"/>
  <c r="U187" i="55"/>
  <c r="V187" i="55"/>
  <c r="X187" i="55"/>
  <c r="D188" i="55"/>
  <c r="C188" i="55"/>
  <c r="W188" i="55"/>
  <c r="H188" i="55"/>
  <c r="M188" i="55"/>
  <c r="S188" i="55"/>
  <c r="R188" i="55"/>
  <c r="T188" i="55"/>
  <c r="U188" i="55"/>
  <c r="V188" i="55"/>
  <c r="X188" i="55"/>
  <c r="D189" i="55"/>
  <c r="C189" i="55" s="1"/>
  <c r="H189" i="55"/>
  <c r="M189" i="55"/>
  <c r="S189" i="55"/>
  <c r="T189" i="55"/>
  <c r="U189" i="55"/>
  <c r="U174" i="55" s="1"/>
  <c r="V189" i="55"/>
  <c r="D191" i="55"/>
  <c r="C191" i="55"/>
  <c r="W191" i="55" s="1"/>
  <c r="H191" i="55"/>
  <c r="M191" i="55"/>
  <c r="S191" i="55"/>
  <c r="T191" i="55"/>
  <c r="U191" i="55"/>
  <c r="V191" i="55"/>
  <c r="AA191" i="55"/>
  <c r="E192" i="55"/>
  <c r="E190" i="55" s="1"/>
  <c r="F192" i="55"/>
  <c r="F190" i="55"/>
  <c r="G192" i="55"/>
  <c r="G190" i="55" s="1"/>
  <c r="I192" i="55"/>
  <c r="I190" i="55"/>
  <c r="X190" i="55" s="1"/>
  <c r="J192" i="55"/>
  <c r="J190" i="55" s="1"/>
  <c r="K192" i="55"/>
  <c r="K190" i="55"/>
  <c r="L192" i="55"/>
  <c r="L190" i="55" s="1"/>
  <c r="N192" i="55"/>
  <c r="N190" i="55"/>
  <c r="O192" i="55"/>
  <c r="O190" i="55" s="1"/>
  <c r="P192" i="55"/>
  <c r="P190" i="55"/>
  <c r="Q192" i="55"/>
  <c r="Q190" i="55" s="1"/>
  <c r="D193" i="55"/>
  <c r="H193" i="55"/>
  <c r="M193" i="55"/>
  <c r="S193" i="55"/>
  <c r="T193" i="55"/>
  <c r="U193" i="55"/>
  <c r="V193" i="55"/>
  <c r="X193" i="55"/>
  <c r="D194" i="55"/>
  <c r="C194" i="55" s="1"/>
  <c r="W194" i="55" s="1"/>
  <c r="H194" i="55"/>
  <c r="M194" i="55"/>
  <c r="S194" i="55"/>
  <c r="T194" i="55"/>
  <c r="U194" i="55"/>
  <c r="V194" i="55"/>
  <c r="X194" i="55"/>
  <c r="D195" i="55"/>
  <c r="C195" i="55" s="1"/>
  <c r="H195" i="55"/>
  <c r="M195" i="55"/>
  <c r="S195" i="55"/>
  <c r="R195" i="55" s="1"/>
  <c r="T195" i="55"/>
  <c r="U195" i="55"/>
  <c r="V195" i="55"/>
  <c r="X195" i="55"/>
  <c r="D196" i="55"/>
  <c r="C196" i="55"/>
  <c r="W196" i="55" s="1"/>
  <c r="H196" i="55"/>
  <c r="M196" i="55"/>
  <c r="S196" i="55"/>
  <c r="T196" i="55"/>
  <c r="U196" i="55"/>
  <c r="V196" i="55"/>
  <c r="X196" i="55"/>
  <c r="D197" i="55"/>
  <c r="C197" i="55" s="1"/>
  <c r="H197" i="55"/>
  <c r="M197" i="55"/>
  <c r="W197" i="55" s="1"/>
  <c r="S197" i="55"/>
  <c r="T197" i="55"/>
  <c r="U197" i="55"/>
  <c r="V197" i="55"/>
  <c r="X197" i="55"/>
  <c r="D198" i="55"/>
  <c r="H198" i="55"/>
  <c r="C198" i="55"/>
  <c r="M198" i="55"/>
  <c r="S198" i="55"/>
  <c r="T198" i="55"/>
  <c r="R198" i="55"/>
  <c r="U198" i="55"/>
  <c r="V198" i="55"/>
  <c r="D199" i="55"/>
  <c r="C199" i="55"/>
  <c r="W199" i="55" s="1"/>
  <c r="H199" i="55"/>
  <c r="M199" i="55"/>
  <c r="S199" i="55"/>
  <c r="R199" i="55"/>
  <c r="T199" i="55"/>
  <c r="U199" i="55"/>
  <c r="V199" i="55"/>
  <c r="X199" i="55"/>
  <c r="D200" i="55"/>
  <c r="H200" i="55"/>
  <c r="M200" i="55"/>
  <c r="S200" i="55"/>
  <c r="T200" i="55"/>
  <c r="R200" i="55" s="1"/>
  <c r="U200" i="55"/>
  <c r="V200" i="55"/>
  <c r="X200" i="55"/>
  <c r="D201" i="55"/>
  <c r="C201" i="55" s="1"/>
  <c r="H201" i="55"/>
  <c r="M201" i="55"/>
  <c r="W201" i="55" s="1"/>
  <c r="S201" i="55"/>
  <c r="T201" i="55"/>
  <c r="U201" i="55"/>
  <c r="R201" i="55" s="1"/>
  <c r="V201" i="55"/>
  <c r="X201" i="55"/>
  <c r="D202" i="55"/>
  <c r="C202" i="55" s="1"/>
  <c r="H202" i="55"/>
  <c r="M202" i="55"/>
  <c r="S202" i="55"/>
  <c r="T202" i="55"/>
  <c r="U202" i="55"/>
  <c r="V202" i="55"/>
  <c r="R202" i="55" s="1"/>
  <c r="X202" i="55"/>
  <c r="D203" i="55"/>
  <c r="H203" i="55"/>
  <c r="M203" i="55"/>
  <c r="S203" i="55"/>
  <c r="T203" i="55"/>
  <c r="R203" i="55" s="1"/>
  <c r="U203" i="55"/>
  <c r="V203" i="55"/>
  <c r="D204" i="55"/>
  <c r="C204" i="55" s="1"/>
  <c r="H204" i="55"/>
  <c r="M204" i="55"/>
  <c r="S204" i="55"/>
  <c r="T204" i="55"/>
  <c r="U204" i="55"/>
  <c r="V204" i="55"/>
  <c r="D205" i="55"/>
  <c r="C205" i="55" s="1"/>
  <c r="H205" i="55"/>
  <c r="M205" i="55"/>
  <c r="S205" i="55"/>
  <c r="T205" i="55"/>
  <c r="U205" i="55"/>
  <c r="V205" i="55"/>
  <c r="X205" i="55"/>
  <c r="D206" i="55"/>
  <c r="H206" i="55"/>
  <c r="M206" i="55"/>
  <c r="S206" i="55"/>
  <c r="T206" i="55"/>
  <c r="U206" i="55"/>
  <c r="V206" i="55"/>
  <c r="X206" i="55"/>
  <c r="D207" i="55"/>
  <c r="C207" i="55" s="1"/>
  <c r="H207" i="55"/>
  <c r="M207" i="55"/>
  <c r="S207" i="55"/>
  <c r="T207" i="55"/>
  <c r="U207" i="55"/>
  <c r="V207" i="55"/>
  <c r="O208" i="55"/>
  <c r="D209" i="55"/>
  <c r="C209" i="55" s="1"/>
  <c r="H209" i="55"/>
  <c r="M209" i="55"/>
  <c r="W209" i="55" s="1"/>
  <c r="S209" i="55"/>
  <c r="R209" i="55" s="1"/>
  <c r="T209" i="55"/>
  <c r="U209" i="55"/>
  <c r="V209" i="55"/>
  <c r="X209" i="55"/>
  <c r="AA209" i="55"/>
  <c r="E210" i="55"/>
  <c r="E208" i="55" s="1"/>
  <c r="F210" i="55"/>
  <c r="F208" i="55" s="1"/>
  <c r="G210" i="55"/>
  <c r="G208" i="55"/>
  <c r="I210" i="55"/>
  <c r="I208" i="55" s="1"/>
  <c r="J210" i="55"/>
  <c r="J208" i="55" s="1"/>
  <c r="K210" i="55"/>
  <c r="K208" i="55" s="1"/>
  <c r="L210" i="55"/>
  <c r="L208" i="55"/>
  <c r="AA208" i="55"/>
  <c r="N210" i="55"/>
  <c r="N208" i="55" s="1"/>
  <c r="X208" i="55" s="1"/>
  <c r="O210" i="55"/>
  <c r="P210" i="55"/>
  <c r="P208" i="55" s="1"/>
  <c r="Q210" i="55"/>
  <c r="Q208" i="55"/>
  <c r="D211" i="55"/>
  <c r="C211" i="55" s="1"/>
  <c r="W211" i="55" s="1"/>
  <c r="H211" i="55"/>
  <c r="M211" i="55"/>
  <c r="S211" i="55"/>
  <c r="T211" i="55"/>
  <c r="U211" i="55"/>
  <c r="V211" i="55"/>
  <c r="X211" i="55"/>
  <c r="D212" i="55"/>
  <c r="H212" i="55"/>
  <c r="M212" i="55"/>
  <c r="S212" i="55"/>
  <c r="T212" i="55"/>
  <c r="U212" i="55"/>
  <c r="V212" i="55"/>
  <c r="X212" i="55"/>
  <c r="D213" i="55"/>
  <c r="C213" i="55" s="1"/>
  <c r="H213" i="55"/>
  <c r="M213" i="55"/>
  <c r="S213" i="55"/>
  <c r="T213" i="55"/>
  <c r="U213" i="55"/>
  <c r="V213" i="55"/>
  <c r="X213" i="55"/>
  <c r="D214" i="55"/>
  <c r="H214" i="55"/>
  <c r="M214" i="55"/>
  <c r="W214" i="55" s="1"/>
  <c r="S214" i="55"/>
  <c r="R214" i="55" s="1"/>
  <c r="T214" i="55"/>
  <c r="U214" i="55"/>
  <c r="V214" i="55"/>
  <c r="X214" i="55"/>
  <c r="D215" i="55"/>
  <c r="H215" i="55"/>
  <c r="M215" i="55"/>
  <c r="S215" i="55"/>
  <c r="T215" i="55"/>
  <c r="U215" i="55"/>
  <c r="V215" i="55"/>
  <c r="X215" i="55"/>
  <c r="D216" i="55"/>
  <c r="H216" i="55"/>
  <c r="M216" i="55"/>
  <c r="S216" i="55"/>
  <c r="T216" i="55"/>
  <c r="U216" i="55"/>
  <c r="V216" i="55"/>
  <c r="R216" i="55"/>
  <c r="D217" i="55"/>
  <c r="H217" i="55"/>
  <c r="C217" i="55"/>
  <c r="M217" i="55"/>
  <c r="W217" i="55" s="1"/>
  <c r="S217" i="55"/>
  <c r="T217" i="55"/>
  <c r="R217" i="55" s="1"/>
  <c r="U217" i="55"/>
  <c r="V217" i="55"/>
  <c r="X217" i="55"/>
  <c r="D218" i="55"/>
  <c r="C218" i="55" s="1"/>
  <c r="H218" i="55"/>
  <c r="M218" i="55"/>
  <c r="S218" i="55"/>
  <c r="T218" i="55"/>
  <c r="U218" i="55"/>
  <c r="R218" i="55" s="1"/>
  <c r="V218" i="55"/>
  <c r="X218" i="55"/>
  <c r="D219" i="55"/>
  <c r="C219" i="55"/>
  <c r="H219" i="55"/>
  <c r="M219" i="55"/>
  <c r="S219" i="55"/>
  <c r="R219" i="55" s="1"/>
  <c r="T219" i="55"/>
  <c r="U219" i="55"/>
  <c r="V219" i="55"/>
  <c r="X219" i="55"/>
  <c r="D220" i="55"/>
  <c r="H220" i="55"/>
  <c r="C220" i="55" s="1"/>
  <c r="M220" i="55"/>
  <c r="S220" i="55"/>
  <c r="T220" i="55"/>
  <c r="R220" i="55" s="1"/>
  <c r="U220" i="55"/>
  <c r="V220" i="55"/>
  <c r="D221" i="55"/>
  <c r="C221" i="55"/>
  <c r="H221" i="55"/>
  <c r="M221" i="55"/>
  <c r="S221" i="55"/>
  <c r="R221" i="55" s="1"/>
  <c r="T221" i="55"/>
  <c r="U221" i="55"/>
  <c r="V221" i="55"/>
  <c r="X221" i="55"/>
  <c r="D222" i="55"/>
  <c r="H222" i="55"/>
  <c r="C222" i="55" s="1"/>
  <c r="M222" i="55"/>
  <c r="S222" i="55"/>
  <c r="T222" i="55"/>
  <c r="U222" i="55"/>
  <c r="V222" i="55"/>
  <c r="D223" i="55"/>
  <c r="C223" i="55"/>
  <c r="W223" i="55"/>
  <c r="H223" i="55"/>
  <c r="M223" i="55"/>
  <c r="S223" i="55"/>
  <c r="R223" i="55"/>
  <c r="T223" i="55"/>
  <c r="U223" i="55"/>
  <c r="V223" i="55"/>
  <c r="X223" i="55"/>
  <c r="D224" i="55"/>
  <c r="H224" i="55"/>
  <c r="M224" i="55"/>
  <c r="S224" i="55"/>
  <c r="T224" i="55"/>
  <c r="R224" i="55"/>
  <c r="U224" i="55"/>
  <c r="V224" i="55"/>
  <c r="X224" i="55"/>
  <c r="D225" i="55"/>
  <c r="C225" i="55" s="1"/>
  <c r="H225" i="55"/>
  <c r="M225" i="55"/>
  <c r="S225" i="55"/>
  <c r="R225" i="55" s="1"/>
  <c r="T225" i="55"/>
  <c r="U225" i="55"/>
  <c r="V225" i="55"/>
  <c r="D227" i="55"/>
  <c r="H227" i="55"/>
  <c r="M227" i="55"/>
  <c r="S227" i="55"/>
  <c r="T227" i="55"/>
  <c r="U227" i="55"/>
  <c r="V227" i="55"/>
  <c r="X227" i="55"/>
  <c r="Y227" i="55"/>
  <c r="AA227" i="55"/>
  <c r="E228" i="55"/>
  <c r="F228" i="55"/>
  <c r="F226" i="55" s="1"/>
  <c r="G228" i="55"/>
  <c r="G226" i="55" s="1"/>
  <c r="I228" i="55"/>
  <c r="I226" i="55"/>
  <c r="J228" i="55"/>
  <c r="J226" i="55" s="1"/>
  <c r="K228" i="55"/>
  <c r="K226" i="55"/>
  <c r="L228" i="55"/>
  <c r="L226" i="55" s="1"/>
  <c r="N228" i="55"/>
  <c r="N226" i="55"/>
  <c r="X226" i="55" s="1"/>
  <c r="O228" i="55"/>
  <c r="O226" i="55" s="1"/>
  <c r="P228" i="55"/>
  <c r="P226" i="55" s="1"/>
  <c r="Q228" i="55"/>
  <c r="Q226" i="55"/>
  <c r="D229" i="55"/>
  <c r="H229" i="55"/>
  <c r="M229" i="55"/>
  <c r="S229" i="55"/>
  <c r="T229" i="55"/>
  <c r="U229" i="55"/>
  <c r="V229" i="55"/>
  <c r="V228" i="55" s="1"/>
  <c r="V226" i="55" s="1"/>
  <c r="X229" i="55"/>
  <c r="D230" i="55"/>
  <c r="H230" i="55"/>
  <c r="C230" i="55"/>
  <c r="W230" i="55" s="1"/>
  <c r="M230" i="55"/>
  <c r="S230" i="55"/>
  <c r="T230" i="55"/>
  <c r="U230" i="55"/>
  <c r="V230" i="55"/>
  <c r="X230" i="55"/>
  <c r="D231" i="55"/>
  <c r="H231" i="55"/>
  <c r="C231" i="55" s="1"/>
  <c r="M231" i="55"/>
  <c r="S231" i="55"/>
  <c r="T231" i="55"/>
  <c r="U231" i="55"/>
  <c r="V231" i="55"/>
  <c r="X231" i="55"/>
  <c r="D232" i="55"/>
  <c r="C232" i="55" s="1"/>
  <c r="H232" i="55"/>
  <c r="M232" i="55"/>
  <c r="W232" i="55"/>
  <c r="S232" i="55"/>
  <c r="T232" i="55"/>
  <c r="U232" i="55"/>
  <c r="V232" i="55"/>
  <c r="X232" i="55"/>
  <c r="D233" i="55"/>
  <c r="C233" i="55"/>
  <c r="H233" i="55"/>
  <c r="M233" i="55"/>
  <c r="S233" i="55"/>
  <c r="R233" i="55" s="1"/>
  <c r="T233" i="55"/>
  <c r="U233" i="55"/>
  <c r="V233" i="55"/>
  <c r="X233" i="55"/>
  <c r="D234" i="55"/>
  <c r="H234" i="55"/>
  <c r="M234" i="55"/>
  <c r="S234" i="55"/>
  <c r="T234" i="55"/>
  <c r="U234" i="55"/>
  <c r="V234" i="55"/>
  <c r="D235" i="55"/>
  <c r="C235" i="55"/>
  <c r="H235" i="55"/>
  <c r="M235" i="55"/>
  <c r="S235" i="55"/>
  <c r="R235" i="55" s="1"/>
  <c r="T235" i="55"/>
  <c r="U235" i="55"/>
  <c r="V235" i="55"/>
  <c r="X235" i="55"/>
  <c r="D236" i="55"/>
  <c r="H236" i="55"/>
  <c r="C236" i="55"/>
  <c r="M236" i="55"/>
  <c r="S236" i="55"/>
  <c r="T236" i="55"/>
  <c r="R236" i="55"/>
  <c r="U236" i="55"/>
  <c r="V236" i="55"/>
  <c r="X236" i="55"/>
  <c r="D237" i="55"/>
  <c r="C237" i="55" s="1"/>
  <c r="W237" i="55" s="1"/>
  <c r="H237" i="55"/>
  <c r="M237" i="55"/>
  <c r="S237" i="55"/>
  <c r="T237" i="55"/>
  <c r="U237" i="55"/>
  <c r="V237" i="55"/>
  <c r="R237" i="55" s="1"/>
  <c r="X237" i="55"/>
  <c r="D238" i="55"/>
  <c r="H238" i="55"/>
  <c r="C238" i="55" s="1"/>
  <c r="M238" i="55"/>
  <c r="S238" i="55"/>
  <c r="T238" i="55"/>
  <c r="R238" i="55" s="1"/>
  <c r="U238" i="55"/>
  <c r="V238" i="55"/>
  <c r="D239" i="55"/>
  <c r="C239" i="55"/>
  <c r="W239" i="55" s="1"/>
  <c r="H239" i="55"/>
  <c r="M239" i="55"/>
  <c r="S239" i="55"/>
  <c r="T239" i="55"/>
  <c r="R239" i="55" s="1"/>
  <c r="U239" i="55"/>
  <c r="V239" i="55"/>
  <c r="X239" i="55"/>
  <c r="D240" i="55"/>
  <c r="C240" i="55" s="1"/>
  <c r="H240" i="55"/>
  <c r="M240" i="55"/>
  <c r="S240" i="55"/>
  <c r="R240" i="55" s="1"/>
  <c r="T240" i="55"/>
  <c r="U240" i="55"/>
  <c r="V240" i="55"/>
  <c r="D241" i="55"/>
  <c r="C241" i="55" s="1"/>
  <c r="H241" i="55"/>
  <c r="M241" i="55"/>
  <c r="W241" i="55" s="1"/>
  <c r="S241" i="55"/>
  <c r="T241" i="55"/>
  <c r="U241" i="55"/>
  <c r="V241" i="55"/>
  <c r="X241" i="55"/>
  <c r="D242" i="55"/>
  <c r="C242" i="55"/>
  <c r="W242" i="55" s="1"/>
  <c r="H242" i="55"/>
  <c r="M242" i="55"/>
  <c r="S242" i="55"/>
  <c r="R242" i="55" s="1"/>
  <c r="T242" i="55"/>
  <c r="U242" i="55"/>
  <c r="V242" i="55"/>
  <c r="X242" i="55"/>
  <c r="D243" i="55"/>
  <c r="H243" i="55"/>
  <c r="C243" i="55"/>
  <c r="M243" i="55"/>
  <c r="S243" i="55"/>
  <c r="T243" i="55"/>
  <c r="R243" i="55"/>
  <c r="U243" i="55"/>
  <c r="V243" i="55"/>
  <c r="D245" i="55"/>
  <c r="H245" i="55"/>
  <c r="C245" i="55" s="1"/>
  <c r="W245" i="55" s="1"/>
  <c r="M245" i="55"/>
  <c r="S245" i="55"/>
  <c r="T245" i="55"/>
  <c r="U245" i="55"/>
  <c r="V245" i="55"/>
  <c r="X245" i="55"/>
  <c r="AA245" i="55"/>
  <c r="E246" i="55"/>
  <c r="F246" i="55"/>
  <c r="F244" i="55"/>
  <c r="G246" i="55"/>
  <c r="G244" i="55" s="1"/>
  <c r="I246" i="55"/>
  <c r="J246" i="55"/>
  <c r="J244" i="55" s="1"/>
  <c r="K246" i="55"/>
  <c r="K244" i="55"/>
  <c r="L246" i="55"/>
  <c r="L244" i="55" s="1"/>
  <c r="N246" i="55"/>
  <c r="N244" i="55"/>
  <c r="O246" i="55"/>
  <c r="O244" i="55" s="1"/>
  <c r="P246" i="55"/>
  <c r="P244" i="55"/>
  <c r="Q246" i="55"/>
  <c r="Q244" i="55" s="1"/>
  <c r="AA244" i="55" s="1"/>
  <c r="D247" i="55"/>
  <c r="C247" i="55"/>
  <c r="H247" i="55"/>
  <c r="M247" i="55"/>
  <c r="W247" i="55" s="1"/>
  <c r="S247" i="55"/>
  <c r="S246" i="55" s="1"/>
  <c r="S244" i="55" s="1"/>
  <c r="T247" i="55"/>
  <c r="U247" i="55"/>
  <c r="V247" i="55"/>
  <c r="X247" i="55"/>
  <c r="D248" i="55"/>
  <c r="C248" i="55"/>
  <c r="H248" i="55"/>
  <c r="M248" i="55"/>
  <c r="S248" i="55"/>
  <c r="T248" i="55"/>
  <c r="R248" i="55"/>
  <c r="U248" i="55"/>
  <c r="V248" i="55"/>
  <c r="X248" i="55"/>
  <c r="D249" i="55"/>
  <c r="H249" i="55"/>
  <c r="M249" i="55"/>
  <c r="S249" i="55"/>
  <c r="T249" i="55"/>
  <c r="U249" i="55"/>
  <c r="V249" i="55"/>
  <c r="V246" i="55" s="1"/>
  <c r="V244" i="55" s="1"/>
  <c r="X249" i="55"/>
  <c r="D250" i="55"/>
  <c r="H250" i="55"/>
  <c r="M250" i="55"/>
  <c r="S250" i="55"/>
  <c r="T250" i="55"/>
  <c r="U250" i="55"/>
  <c r="V250" i="55"/>
  <c r="X250" i="55"/>
  <c r="D251" i="55"/>
  <c r="C251" i="55" s="1"/>
  <c r="H251" i="55"/>
  <c r="M251" i="55"/>
  <c r="S251" i="55"/>
  <c r="T251" i="55"/>
  <c r="U251" i="55"/>
  <c r="V251" i="55"/>
  <c r="D252" i="55"/>
  <c r="C252" i="55" s="1"/>
  <c r="H252" i="55"/>
  <c r="M252" i="55"/>
  <c r="S252" i="55"/>
  <c r="T252" i="55"/>
  <c r="U252" i="55"/>
  <c r="V252" i="55"/>
  <c r="D253" i="55"/>
  <c r="H253" i="55"/>
  <c r="C253" i="55"/>
  <c r="M253" i="55"/>
  <c r="W253" i="55" s="1"/>
  <c r="S253" i="55"/>
  <c r="R253" i="55" s="1"/>
  <c r="T253" i="55"/>
  <c r="U253" i="55"/>
  <c r="V253" i="55"/>
  <c r="X253" i="55"/>
  <c r="D254" i="55"/>
  <c r="H254" i="55"/>
  <c r="M254" i="55"/>
  <c r="S254" i="55"/>
  <c r="T254" i="55"/>
  <c r="U254" i="55"/>
  <c r="V254" i="55"/>
  <c r="X254" i="55"/>
  <c r="D255" i="55"/>
  <c r="C255" i="55" s="1"/>
  <c r="H255" i="55"/>
  <c r="M255" i="55"/>
  <c r="W255" i="55" s="1"/>
  <c r="S255" i="55"/>
  <c r="T255" i="55"/>
  <c r="U255" i="55"/>
  <c r="V255" i="55"/>
  <c r="X255" i="55"/>
  <c r="D256" i="55"/>
  <c r="C256" i="55"/>
  <c r="H256" i="55"/>
  <c r="M256" i="55"/>
  <c r="W256" i="55" s="1"/>
  <c r="S256" i="55"/>
  <c r="T256" i="55"/>
  <c r="U256" i="55"/>
  <c r="V256" i="55"/>
  <c r="X256" i="55"/>
  <c r="D257" i="55"/>
  <c r="H257" i="55"/>
  <c r="C257" i="55" s="1"/>
  <c r="W257" i="55" s="1"/>
  <c r="M257" i="55"/>
  <c r="S257" i="55"/>
  <c r="T257" i="55"/>
  <c r="U257" i="55"/>
  <c r="R257" i="55" s="1"/>
  <c r="V257" i="55"/>
  <c r="X257" i="55"/>
  <c r="D258" i="55"/>
  <c r="C258" i="55"/>
  <c r="H258" i="55"/>
  <c r="M258" i="55"/>
  <c r="S258" i="55"/>
  <c r="T258" i="55"/>
  <c r="U258" i="55"/>
  <c r="V258" i="55"/>
  <c r="D259" i="55"/>
  <c r="C259" i="55" s="1"/>
  <c r="H259" i="55"/>
  <c r="M259" i="55"/>
  <c r="S259" i="55"/>
  <c r="R259" i="55"/>
  <c r="T259" i="55"/>
  <c r="U259" i="55"/>
  <c r="V259" i="55"/>
  <c r="D260" i="55"/>
  <c r="C260" i="55" s="1"/>
  <c r="W260" i="55" s="1"/>
  <c r="H260" i="55"/>
  <c r="M260" i="55"/>
  <c r="S260" i="55"/>
  <c r="T260" i="55"/>
  <c r="U260" i="55"/>
  <c r="V260" i="55"/>
  <c r="X260" i="55"/>
  <c r="D261" i="55"/>
  <c r="H261" i="55"/>
  <c r="C261" i="55" s="1"/>
  <c r="M261" i="55"/>
  <c r="S261" i="55"/>
  <c r="T261" i="55"/>
  <c r="U261" i="55"/>
  <c r="R261" i="55" s="1"/>
  <c r="V261" i="55"/>
  <c r="W160" i="55"/>
  <c r="C227" i="55"/>
  <c r="X192" i="55"/>
  <c r="C175" i="55"/>
  <c r="M156" i="55"/>
  <c r="M154" i="55"/>
  <c r="R151" i="55"/>
  <c r="W148" i="55"/>
  <c r="C147" i="55"/>
  <c r="W147" i="55"/>
  <c r="R144" i="55"/>
  <c r="C141" i="55"/>
  <c r="H138" i="55"/>
  <c r="H136" i="55"/>
  <c r="R134" i="55"/>
  <c r="C133" i="55"/>
  <c r="W133" i="55" s="1"/>
  <c r="W111" i="55"/>
  <c r="W98" i="55"/>
  <c r="W75" i="55"/>
  <c r="AA64" i="55"/>
  <c r="W63" i="55"/>
  <c r="W51" i="55"/>
  <c r="X46" i="55"/>
  <c r="X174" i="55"/>
  <c r="R141" i="55"/>
  <c r="T138" i="55"/>
  <c r="T136" i="55" s="1"/>
  <c r="W86" i="55"/>
  <c r="W74" i="55"/>
  <c r="W50" i="55"/>
  <c r="R196" i="55"/>
  <c r="W141" i="55"/>
  <c r="H118" i="55"/>
  <c r="U64" i="55"/>
  <c r="C155" i="55"/>
  <c r="C151" i="55"/>
  <c r="W151" i="55" s="1"/>
  <c r="D138" i="55"/>
  <c r="D136" i="55" s="1"/>
  <c r="R135" i="55"/>
  <c r="C134" i="55"/>
  <c r="W49" i="55"/>
  <c r="R137" i="55"/>
  <c r="W121" i="55"/>
  <c r="N118" i="55"/>
  <c r="X118" i="55"/>
  <c r="W106" i="55"/>
  <c r="Z84" i="55"/>
  <c r="Y66" i="55"/>
  <c r="R65" i="55"/>
  <c r="C65" i="55"/>
  <c r="W65" i="55" s="1"/>
  <c r="Z48" i="55"/>
  <c r="C47" i="55"/>
  <c r="W47" i="55"/>
  <c r="W41" i="55"/>
  <c r="C39" i="55"/>
  <c r="W39" i="55"/>
  <c r="R34" i="55"/>
  <c r="C32" i="55"/>
  <c r="R121" i="55"/>
  <c r="R106" i="55"/>
  <c r="R101" i="55"/>
  <c r="D84" i="55"/>
  <c r="D82" i="55"/>
  <c r="W83" i="55"/>
  <c r="G64" i="55"/>
  <c r="Z64" i="55" s="1"/>
  <c r="D48" i="55"/>
  <c r="D46" i="55"/>
  <c r="W44" i="55"/>
  <c r="W40" i="55"/>
  <c r="S30" i="55"/>
  <c r="S28" i="55"/>
  <c r="C29" i="55"/>
  <c r="X27" i="55"/>
  <c r="M27" i="55"/>
  <c r="O12" i="55"/>
  <c r="S84" i="55"/>
  <c r="S82" i="55"/>
  <c r="R83" i="55"/>
  <c r="R67" i="55"/>
  <c r="S66" i="55"/>
  <c r="S64" i="55"/>
  <c r="S48" i="55"/>
  <c r="S46" i="55" s="1"/>
  <c r="V30" i="55"/>
  <c r="V28" i="55"/>
  <c r="R31" i="55"/>
  <c r="N12" i="55"/>
  <c r="N10" i="55"/>
  <c r="R44" i="55"/>
  <c r="R40" i="55"/>
  <c r="W31" i="55"/>
  <c r="X30" i="55"/>
  <c r="O10" i="55"/>
  <c r="X26" i="55"/>
  <c r="D26" i="55"/>
  <c r="S25" i="55"/>
  <c r="M23" i="55"/>
  <c r="X22" i="55"/>
  <c r="D22" i="55"/>
  <c r="C22" i="55" s="1"/>
  <c r="X21" i="55"/>
  <c r="D21" i="55"/>
  <c r="C21" i="55" s="1"/>
  <c r="W21" i="55" s="1"/>
  <c r="S20" i="55"/>
  <c r="Z17" i="55"/>
  <c r="M17" i="55"/>
  <c r="X16" i="55"/>
  <c r="D16" i="55"/>
  <c r="S15" i="55"/>
  <c r="S14" i="55"/>
  <c r="U13" i="55"/>
  <c r="M13" i="55"/>
  <c r="I12" i="55"/>
  <c r="I10" i="55" s="1"/>
  <c r="T27" i="55"/>
  <c r="U24" i="55"/>
  <c r="M24" i="55"/>
  <c r="T23" i="55"/>
  <c r="U19" i="55"/>
  <c r="U18" i="55"/>
  <c r="Z14" i="55"/>
  <c r="X13" i="55"/>
  <c r="T13" i="55"/>
  <c r="D13" i="55"/>
  <c r="Y11" i="55"/>
  <c r="U11" i="55"/>
  <c r="M11" i="55"/>
  <c r="S13" i="55"/>
  <c r="T11" i="55"/>
  <c r="P10" i="55"/>
  <c r="H11" i="55"/>
  <c r="W175" i="55"/>
  <c r="W155" i="55"/>
  <c r="W134" i="55"/>
  <c r="R249" i="55"/>
  <c r="U192" i="55"/>
  <c r="U190" i="55" s="1"/>
  <c r="E226" i="55"/>
  <c r="X228" i="55"/>
  <c r="S174" i="55"/>
  <c r="S172" i="55"/>
  <c r="D210" i="55"/>
  <c r="D208" i="55" s="1"/>
  <c r="R234" i="55"/>
  <c r="C234" i="55"/>
  <c r="C214" i="55"/>
  <c r="T210" i="55"/>
  <c r="T208" i="55" s="1"/>
  <c r="C206" i="55"/>
  <c r="W206" i="55" s="1"/>
  <c r="V174" i="55"/>
  <c r="V172" i="55" s="1"/>
  <c r="R247" i="55"/>
  <c r="I244" i="55"/>
  <c r="AA226" i="55"/>
  <c r="R207" i="55"/>
  <c r="R205" i="55"/>
  <c r="R193" i="55"/>
  <c r="U172" i="55"/>
  <c r="M174" i="55"/>
  <c r="R173" i="55"/>
  <c r="C173" i="55"/>
  <c r="W32" i="55"/>
  <c r="R260" i="55"/>
  <c r="W231" i="55"/>
  <c r="R222" i="55"/>
  <c r="X210" i="55"/>
  <c r="R191" i="55"/>
  <c r="R178" i="55"/>
  <c r="T156" i="55"/>
  <c r="T154" i="55" s="1"/>
  <c r="H156" i="55"/>
  <c r="N154" i="55"/>
  <c r="X154" i="55"/>
  <c r="X156" i="55"/>
  <c r="W130" i="55"/>
  <c r="W128" i="55"/>
  <c r="W125" i="55"/>
  <c r="C122" i="55"/>
  <c r="U120" i="55"/>
  <c r="U118" i="55" s="1"/>
  <c r="T100" i="55"/>
  <c r="D102" i="55"/>
  <c r="C103" i="55"/>
  <c r="M84" i="55"/>
  <c r="M82" i="55" s="1"/>
  <c r="C168" i="55"/>
  <c r="C158" i="55"/>
  <c r="H154" i="55"/>
  <c r="W132" i="55"/>
  <c r="C119" i="55"/>
  <c r="R103" i="55"/>
  <c r="E100" i="55"/>
  <c r="X100" i="55" s="1"/>
  <c r="X102" i="55"/>
  <c r="W96" i="55"/>
  <c r="T84" i="55"/>
  <c r="T82" i="55" s="1"/>
  <c r="V66" i="55"/>
  <c r="V64" i="55"/>
  <c r="C69" i="55"/>
  <c r="Y64" i="55"/>
  <c r="M192" i="55"/>
  <c r="C167" i="55"/>
  <c r="W167" i="55" s="1"/>
  <c r="C163" i="55"/>
  <c r="W163" i="55"/>
  <c r="C161" i="55"/>
  <c r="W161" i="55" s="1"/>
  <c r="R153" i="55"/>
  <c r="C153" i="55"/>
  <c r="W153" i="55"/>
  <c r="R152" i="55"/>
  <c r="C152" i="55"/>
  <c r="W152" i="55"/>
  <c r="W145" i="55"/>
  <c r="W131" i="55"/>
  <c r="R130" i="55"/>
  <c r="R128" i="55"/>
  <c r="W124" i="55"/>
  <c r="R123" i="55"/>
  <c r="W122" i="55"/>
  <c r="R117" i="55"/>
  <c r="W103" i="55"/>
  <c r="W95" i="55"/>
  <c r="R91" i="55"/>
  <c r="R89" i="55"/>
  <c r="R88" i="55"/>
  <c r="U84" i="55"/>
  <c r="U82" i="55" s="1"/>
  <c r="R85" i="55"/>
  <c r="H84" i="55"/>
  <c r="H82" i="55" s="1"/>
  <c r="C85" i="55"/>
  <c r="R74" i="55"/>
  <c r="W68" i="55"/>
  <c r="M66" i="55"/>
  <c r="R160" i="55"/>
  <c r="M120" i="55"/>
  <c r="M118" i="55" s="1"/>
  <c r="M102" i="55"/>
  <c r="D100" i="55"/>
  <c r="C101" i="55"/>
  <c r="W99" i="55"/>
  <c r="R97" i="55"/>
  <c r="R96" i="55"/>
  <c r="W91" i="55"/>
  <c r="W89" i="55"/>
  <c r="V84" i="55"/>
  <c r="V82" i="55" s="1"/>
  <c r="R81" i="55"/>
  <c r="R80" i="55"/>
  <c r="R79" i="55"/>
  <c r="C79" i="55"/>
  <c r="W79" i="55"/>
  <c r="R78" i="55"/>
  <c r="R76" i="55"/>
  <c r="R72" i="55"/>
  <c r="T66" i="55"/>
  <c r="T64" i="55"/>
  <c r="R69" i="55"/>
  <c r="H66" i="55"/>
  <c r="H64" i="55" s="1"/>
  <c r="W70" i="55"/>
  <c r="D66" i="55"/>
  <c r="D64" i="55" s="1"/>
  <c r="C67" i="55"/>
  <c r="W58" i="55"/>
  <c r="R63" i="55"/>
  <c r="R62" i="55"/>
  <c r="W61" i="55"/>
  <c r="W57" i="55"/>
  <c r="V48" i="55"/>
  <c r="V46" i="55"/>
  <c r="M48" i="55"/>
  <c r="M46" i="55" s="1"/>
  <c r="W38" i="55"/>
  <c r="W37" i="55"/>
  <c r="H30" i="55"/>
  <c r="H28" i="55"/>
  <c r="D30" i="55"/>
  <c r="D28" i="55"/>
  <c r="V13" i="55"/>
  <c r="X48" i="55"/>
  <c r="S27" i="55"/>
  <c r="X25" i="55"/>
  <c r="H24" i="55"/>
  <c r="S21" i="55"/>
  <c r="H19" i="55"/>
  <c r="D17" i="55"/>
  <c r="S26" i="55"/>
  <c r="X19" i="55"/>
  <c r="S17" i="55"/>
  <c r="X15" i="55"/>
  <c r="X14" i="55"/>
  <c r="W119" i="55"/>
  <c r="W173" i="55"/>
  <c r="W67" i="55"/>
  <c r="M64" i="55"/>
  <c r="W85" i="55"/>
  <c r="M190" i="55"/>
  <c r="W158" i="55"/>
  <c r="W101" i="55"/>
  <c r="M172" i="55"/>
  <c r="R13" i="55"/>
  <c r="R84" i="55" l="1"/>
  <c r="R82" i="55" s="1"/>
  <c r="H246" i="55"/>
  <c r="H244" i="55" s="1"/>
  <c r="W236" i="55"/>
  <c r="M228" i="55"/>
  <c r="S228" i="55"/>
  <c r="R213" i="55"/>
  <c r="V210" i="55"/>
  <c r="V208" i="55" s="1"/>
  <c r="R159" i="55"/>
  <c r="S156" i="55"/>
  <c r="S154" i="55" s="1"/>
  <c r="R229" i="55"/>
  <c r="R11" i="55"/>
  <c r="C16" i="55"/>
  <c r="C138" i="55"/>
  <c r="C136" i="55" s="1"/>
  <c r="R258" i="55"/>
  <c r="U246" i="55"/>
  <c r="R252" i="55"/>
  <c r="R250" i="55"/>
  <c r="T246" i="55"/>
  <c r="T244" i="55" s="1"/>
  <c r="C250" i="55"/>
  <c r="W248" i="55"/>
  <c r="W235" i="55"/>
  <c r="U228" i="55"/>
  <c r="U226" i="55" s="1"/>
  <c r="R230" i="55"/>
  <c r="S226" i="55"/>
  <c r="R227" i="55"/>
  <c r="C224" i="55"/>
  <c r="W224" i="55" s="1"/>
  <c r="W221" i="55"/>
  <c r="W219" i="55"/>
  <c r="U210" i="55"/>
  <c r="U208" i="55" s="1"/>
  <c r="H210" i="55"/>
  <c r="H208" i="55" s="1"/>
  <c r="W33" i="55"/>
  <c r="M30" i="55"/>
  <c r="S23" i="55"/>
  <c r="R23" i="55" s="1"/>
  <c r="X23" i="55"/>
  <c r="D23" i="55"/>
  <c r="C23" i="55" s="1"/>
  <c r="W23" i="55" s="1"/>
  <c r="M246" i="55"/>
  <c r="M100" i="55"/>
  <c r="W69" i="55"/>
  <c r="C66" i="55"/>
  <c r="C64" i="55" s="1"/>
  <c r="W64" i="55" s="1"/>
  <c r="X12" i="55"/>
  <c r="W29" i="55"/>
  <c r="R256" i="55"/>
  <c r="R255" i="55"/>
  <c r="R254" i="55"/>
  <c r="C254" i="55"/>
  <c r="W254" i="55" s="1"/>
  <c r="R251" i="55"/>
  <c r="C249" i="55"/>
  <c r="W249" i="55" s="1"/>
  <c r="D246" i="55"/>
  <c r="D244" i="55" s="1"/>
  <c r="E244" i="55"/>
  <c r="X244" i="55" s="1"/>
  <c r="X246" i="55"/>
  <c r="R245" i="55"/>
  <c r="U244" i="55"/>
  <c r="R241" i="55"/>
  <c r="H228" i="55"/>
  <c r="H226" i="55" s="1"/>
  <c r="W233" i="55"/>
  <c r="R232" i="55"/>
  <c r="R231" i="55"/>
  <c r="W218" i="55"/>
  <c r="C216" i="55"/>
  <c r="C215" i="55"/>
  <c r="W215" i="55" s="1"/>
  <c r="R212" i="55"/>
  <c r="C212" i="55"/>
  <c r="R204" i="55"/>
  <c r="S192" i="55"/>
  <c r="S190" i="55" s="1"/>
  <c r="W202" i="55"/>
  <c r="C180" i="55"/>
  <c r="C174" i="55" s="1"/>
  <c r="D174" i="55"/>
  <c r="D172" i="55" s="1"/>
  <c r="M210" i="55"/>
  <c r="M208" i="55" s="1"/>
  <c r="W213" i="55"/>
  <c r="T192" i="55"/>
  <c r="T190" i="55" s="1"/>
  <c r="C193" i="55"/>
  <c r="D192" i="55"/>
  <c r="D190" i="55" s="1"/>
  <c r="C157" i="55"/>
  <c r="D156" i="55"/>
  <c r="D154" i="55" s="1"/>
  <c r="W66" i="55"/>
  <c r="R120" i="55"/>
  <c r="R118" i="55" s="1"/>
  <c r="W227" i="55"/>
  <c r="W250" i="55"/>
  <c r="T228" i="55"/>
  <c r="T226" i="55" s="1"/>
  <c r="D228" i="55"/>
  <c r="D226" i="55" s="1"/>
  <c r="C229" i="55"/>
  <c r="Y226" i="55"/>
  <c r="R215" i="55"/>
  <c r="R211" i="55"/>
  <c r="R210" i="55" s="1"/>
  <c r="R208" i="55" s="1"/>
  <c r="S210" i="55"/>
  <c r="S208" i="55" s="1"/>
  <c r="C203" i="55"/>
  <c r="H192" i="55"/>
  <c r="H190" i="55" s="1"/>
  <c r="R142" i="55"/>
  <c r="R138" i="55" s="1"/>
  <c r="R136" i="55" s="1"/>
  <c r="S138" i="55"/>
  <c r="S136" i="55" s="1"/>
  <c r="X138" i="55"/>
  <c r="N136" i="55"/>
  <c r="X136" i="55" s="1"/>
  <c r="T120" i="55"/>
  <c r="T118" i="55" s="1"/>
  <c r="C129" i="55"/>
  <c r="W129" i="55" s="1"/>
  <c r="D120" i="55"/>
  <c r="D118" i="55" s="1"/>
  <c r="S120" i="55"/>
  <c r="S118" i="55" s="1"/>
  <c r="R125" i="55"/>
  <c r="R206" i="55"/>
  <c r="R194" i="55"/>
  <c r="R192" i="55" s="1"/>
  <c r="R190" i="55" s="1"/>
  <c r="AA190" i="55"/>
  <c r="C181" i="55"/>
  <c r="W181" i="55" s="1"/>
  <c r="T174" i="55"/>
  <c r="T172" i="55" s="1"/>
  <c r="R175" i="55"/>
  <c r="R174" i="55" s="1"/>
  <c r="R172" i="55" s="1"/>
  <c r="X172" i="55"/>
  <c r="R150" i="55"/>
  <c r="M138" i="55"/>
  <c r="W139" i="55"/>
  <c r="R133" i="55"/>
  <c r="R129" i="55"/>
  <c r="C123" i="55"/>
  <c r="H48" i="55"/>
  <c r="H46" i="55" s="1"/>
  <c r="U30" i="55"/>
  <c r="U28" i="55" s="1"/>
  <c r="K12" i="55"/>
  <c r="K10" i="55" s="1"/>
  <c r="W205" i="55"/>
  <c r="W195" i="55"/>
  <c r="V192" i="55"/>
  <c r="V190" i="55" s="1"/>
  <c r="R189" i="55"/>
  <c r="W187" i="55"/>
  <c r="W184" i="55"/>
  <c r="R163" i="55"/>
  <c r="V156" i="55"/>
  <c r="V154" i="55" s="1"/>
  <c r="U138" i="55"/>
  <c r="U136" i="55" s="1"/>
  <c r="C135" i="55"/>
  <c r="P118" i="55"/>
  <c r="Z118" i="55" s="1"/>
  <c r="Z120" i="55"/>
  <c r="R113" i="55"/>
  <c r="R111" i="55"/>
  <c r="Z66" i="55"/>
  <c r="F12" i="55"/>
  <c r="T14" i="55"/>
  <c r="R14" i="55" s="1"/>
  <c r="D14" i="55"/>
  <c r="C200" i="55"/>
  <c r="W200" i="55" s="1"/>
  <c r="R197" i="55"/>
  <c r="H174" i="55"/>
  <c r="H172" i="55" s="1"/>
  <c r="W166" i="55"/>
  <c r="R164" i="55"/>
  <c r="U156" i="55"/>
  <c r="U154" i="55" s="1"/>
  <c r="U102" i="55"/>
  <c r="U100" i="55" s="1"/>
  <c r="U20" i="55"/>
  <c r="R20" i="55" s="1"/>
  <c r="Z20" i="55"/>
  <c r="C18" i="55"/>
  <c r="H17" i="55"/>
  <c r="C17" i="55" s="1"/>
  <c r="W17" i="55" s="1"/>
  <c r="T17" i="55"/>
  <c r="W113" i="55"/>
  <c r="R105" i="55"/>
  <c r="C90" i="55"/>
  <c r="C84" i="55" s="1"/>
  <c r="R68" i="55"/>
  <c r="N64" i="55"/>
  <c r="X64" i="55" s="1"/>
  <c r="X66" i="55"/>
  <c r="R47" i="55"/>
  <c r="U26" i="55"/>
  <c r="R26" i="55" s="1"/>
  <c r="U25" i="55"/>
  <c r="Z25" i="55"/>
  <c r="V24" i="55"/>
  <c r="D24" i="55"/>
  <c r="C24" i="55" s="1"/>
  <c r="W24" i="55" s="1"/>
  <c r="Z24" i="55"/>
  <c r="D20" i="55"/>
  <c r="C20" i="55" s="1"/>
  <c r="D19" i="55"/>
  <c r="C19" i="55" s="1"/>
  <c r="W19" i="55" s="1"/>
  <c r="S19" i="55"/>
  <c r="R19" i="55" s="1"/>
  <c r="T15" i="55"/>
  <c r="R15" i="55" s="1"/>
  <c r="H15" i="55"/>
  <c r="C15" i="55" s="1"/>
  <c r="E12" i="55"/>
  <c r="E10" i="55" s="1"/>
  <c r="X10" i="55" s="1"/>
  <c r="J12" i="55"/>
  <c r="J10" i="55" s="1"/>
  <c r="W115" i="55"/>
  <c r="C112" i="55"/>
  <c r="W112" i="55" s="1"/>
  <c r="R104" i="55"/>
  <c r="Y100" i="55"/>
  <c r="R90" i="55"/>
  <c r="R77" i="55"/>
  <c r="C62" i="55"/>
  <c r="R59" i="55"/>
  <c r="R48" i="55" s="1"/>
  <c r="C45" i="55"/>
  <c r="C30" i="55" s="1"/>
  <c r="C28" i="55" s="1"/>
  <c r="R43" i="55"/>
  <c r="R33" i="55"/>
  <c r="H27" i="55"/>
  <c r="C27" i="55" s="1"/>
  <c r="W27" i="55" s="1"/>
  <c r="M25" i="55"/>
  <c r="W25" i="55" s="1"/>
  <c r="Z23" i="55"/>
  <c r="M22" i="55"/>
  <c r="W22" i="55" s="1"/>
  <c r="S22" i="55"/>
  <c r="R22" i="55" s="1"/>
  <c r="X20" i="55"/>
  <c r="M20" i="55"/>
  <c r="W20" i="55" s="1"/>
  <c r="S18" i="55"/>
  <c r="H18" i="55"/>
  <c r="V17" i="55"/>
  <c r="M16" i="55"/>
  <c r="W16" i="55" s="1"/>
  <c r="H16" i="55"/>
  <c r="M15" i="55"/>
  <c r="M12" i="55" s="1"/>
  <c r="Q12" i="55"/>
  <c r="Q10" i="55" s="1"/>
  <c r="AA10" i="55" s="1"/>
  <c r="H13" i="55"/>
  <c r="Z11" i="55"/>
  <c r="R116" i="55"/>
  <c r="W104" i="55"/>
  <c r="AA100" i="55"/>
  <c r="X84" i="55"/>
  <c r="N82" i="55"/>
  <c r="X82" i="55" s="1"/>
  <c r="U48" i="55"/>
  <c r="U46" i="55" s="1"/>
  <c r="R45" i="55"/>
  <c r="T30" i="55"/>
  <c r="T28" i="55" s="1"/>
  <c r="U27" i="55"/>
  <c r="R27" i="55" s="1"/>
  <c r="H26" i="55"/>
  <c r="C26" i="55" s="1"/>
  <c r="W26" i="55" s="1"/>
  <c r="T25" i="55"/>
  <c r="R25" i="55" s="1"/>
  <c r="D25" i="55"/>
  <c r="C25" i="55" s="1"/>
  <c r="T24" i="55"/>
  <c r="R24" i="55" s="1"/>
  <c r="V21" i="55"/>
  <c r="R21" i="55" s="1"/>
  <c r="U16" i="55"/>
  <c r="L12" i="55"/>
  <c r="L10" i="55" s="1"/>
  <c r="G12" i="55"/>
  <c r="D11" i="55"/>
  <c r="X24" i="55"/>
  <c r="W174" i="55" l="1"/>
  <c r="C172" i="55"/>
  <c r="W172" i="55" s="1"/>
  <c r="M10" i="55"/>
  <c r="R226" i="55"/>
  <c r="W123" i="55"/>
  <c r="C120" i="55"/>
  <c r="M136" i="55"/>
  <c r="W136" i="55" s="1"/>
  <c r="W138" i="55"/>
  <c r="W193" i="55"/>
  <c r="C192" i="55"/>
  <c r="C210" i="55"/>
  <c r="C208" i="55" s="1"/>
  <c r="W208" i="55" s="1"/>
  <c r="R156" i="55"/>
  <c r="R154" i="55" s="1"/>
  <c r="C246" i="55"/>
  <c r="C244" i="55" s="1"/>
  <c r="R16" i="55"/>
  <c r="R12" i="55" s="1"/>
  <c r="R10" i="55" s="1"/>
  <c r="U12" i="55"/>
  <c r="U10" i="55" s="1"/>
  <c r="H12" i="55"/>
  <c r="H10" i="55" s="1"/>
  <c r="C13" i="55"/>
  <c r="F10" i="55"/>
  <c r="Y10" i="55" s="1"/>
  <c r="Y12" i="55"/>
  <c r="G10" i="55"/>
  <c r="Z10" i="55" s="1"/>
  <c r="Z12" i="55"/>
  <c r="W15" i="55"/>
  <c r="R66" i="55"/>
  <c r="R64" i="55" s="1"/>
  <c r="R17" i="55"/>
  <c r="D12" i="55"/>
  <c r="C14" i="55"/>
  <c r="W14" i="55" s="1"/>
  <c r="C102" i="55"/>
  <c r="W246" i="55"/>
  <c r="M244" i="55"/>
  <c r="W244" i="55" s="1"/>
  <c r="W212" i="55"/>
  <c r="W210" i="55"/>
  <c r="M28" i="55"/>
  <c r="W28" i="55" s="1"/>
  <c r="W30" i="55"/>
  <c r="R246" i="55"/>
  <c r="R244" i="55" s="1"/>
  <c r="C11" i="55"/>
  <c r="D10" i="55"/>
  <c r="V12" i="55"/>
  <c r="V10" i="55" s="1"/>
  <c r="S12" i="55"/>
  <c r="S10" i="55" s="1"/>
  <c r="R18" i="55"/>
  <c r="R30" i="55"/>
  <c r="R28" i="55" s="1"/>
  <c r="C48" i="55"/>
  <c r="W62" i="55"/>
  <c r="R102" i="55"/>
  <c r="R100" i="55" s="1"/>
  <c r="R46" i="55"/>
  <c r="C82" i="55"/>
  <c r="W82" i="55" s="1"/>
  <c r="W84" i="55"/>
  <c r="T12" i="55"/>
  <c r="T10" i="55" s="1"/>
  <c r="W45" i="55"/>
  <c r="W229" i="55"/>
  <c r="C228" i="55"/>
  <c r="C226" i="55" s="1"/>
  <c r="W157" i="55"/>
  <c r="C156" i="55"/>
  <c r="R228" i="55"/>
  <c r="W228" i="55"/>
  <c r="M226" i="55"/>
  <c r="C46" i="55" l="1"/>
  <c r="W46" i="55" s="1"/>
  <c r="W48" i="55"/>
  <c r="C154" i="55"/>
  <c r="W154" i="55" s="1"/>
  <c r="W156" i="55"/>
  <c r="C12" i="55"/>
  <c r="W12" i="55" s="1"/>
  <c r="W13" i="55"/>
  <c r="C190" i="55"/>
  <c r="W190" i="55" s="1"/>
  <c r="W192" i="55"/>
  <c r="C118" i="55"/>
  <c r="W118" i="55" s="1"/>
  <c r="W120" i="55"/>
  <c r="C100" i="55"/>
  <c r="W100" i="55" s="1"/>
  <c r="W102" i="55"/>
  <c r="W226" i="55"/>
  <c r="C10" i="55"/>
  <c r="W11" i="55"/>
  <c r="W10" i="55"/>
</calcChain>
</file>

<file path=xl/sharedStrings.xml><?xml version="1.0" encoding="utf-8"?>
<sst xmlns="http://schemas.openxmlformats.org/spreadsheetml/2006/main" count="1348" uniqueCount="347">
  <si>
    <t>TT</t>
  </si>
  <si>
    <t>Tổng</t>
  </si>
  <si>
    <t>Tổng cộng</t>
  </si>
  <si>
    <t>Tổng số</t>
  </si>
  <si>
    <t>Huyện, thành phố, thị xã</t>
  </si>
  <si>
    <t>Số hộ</t>
  </si>
  <si>
    <t>Phân loại MH</t>
  </si>
  <si>
    <t>Loại lớn</t>
  </si>
  <si>
    <t>Loại vừa</t>
  </si>
  <si>
    <t>Loại nhỏ</t>
  </si>
  <si>
    <t>TP Hà Tĩnh</t>
  </si>
  <si>
    <t>Vũ Quang</t>
  </si>
  <si>
    <t>Hương Khê</t>
  </si>
  <si>
    <t>Can Lộc</t>
  </si>
  <si>
    <t>Lộc Hà</t>
  </si>
  <si>
    <t>Đức Thọ</t>
  </si>
  <si>
    <t>Nghi Xuân</t>
  </si>
  <si>
    <t>Cẩm Xuyên</t>
  </si>
  <si>
    <t>Kỳ Anh</t>
  </si>
  <si>
    <t>Hương Sơn</t>
  </si>
  <si>
    <t>TX Hồng Lĩnh</t>
  </si>
  <si>
    <t>Thạch Hà</t>
  </si>
  <si>
    <t>Địa phương</t>
  </si>
  <si>
    <t>TX Kỳ Anh</t>
  </si>
  <si>
    <t>I</t>
  </si>
  <si>
    <t>II</t>
  </si>
  <si>
    <t>(Số liệu tính đến ngày 17/7/2015)</t>
  </si>
  <si>
    <t>ĐVT: Triệu đồng</t>
  </si>
  <si>
    <t>Nội dung</t>
  </si>
  <si>
    <t xml:space="preserve">I. Nguồn vốn huy động </t>
  </si>
  <si>
    <t>II. Nguồn vốn đã sử dụng</t>
  </si>
  <si>
    <t>III. Nguồn vốn còn lại chưa sử dụng chuyển kỳ sau</t>
  </si>
  <si>
    <t>Tỷ lệ giải ngân nguồn vốn (%)</t>
  </si>
  <si>
    <t>1. Năm trước chuyển sang</t>
  </si>
  <si>
    <t>2. Huy động trong năm</t>
  </si>
  <si>
    <t>Cộng</t>
  </si>
  <si>
    <t>Nguồn vốn trực tiếp</t>
  </si>
  <si>
    <t>NSTW, tỉnh</t>
  </si>
  <si>
    <t>NS cấp huyện</t>
  </si>
  <si>
    <t>NS cấp xã</t>
  </si>
  <si>
    <t>Trái phiếu</t>
  </si>
  <si>
    <t>Toàn tỉnh</t>
  </si>
  <si>
    <t>-</t>
  </si>
  <si>
    <t>Vốn đầu tư phát triển</t>
  </si>
  <si>
    <t>Vốn sự nghiệp</t>
  </si>
  <si>
    <t>+</t>
  </si>
  <si>
    <t>Hỗ trợ lãi suất</t>
  </si>
  <si>
    <t>Hỗ trợ trực tiếp PTSX</t>
  </si>
  <si>
    <t>Điều chỉnh đề án XD NTM</t>
  </si>
  <si>
    <t>Điều chỉnh đề án PTSX nâng cao thu nhập dân cư nông thôn</t>
  </si>
  <si>
    <t>Hỗ trợ XD mô hình quy mô kinh tế hộ liên kết với DN</t>
  </si>
  <si>
    <t>Hỗ trợ xây dựng mô hình theo tiêu chí các Sở, ngành</t>
  </si>
  <si>
    <t>Hỗ trợ giải quyết vấn đề môi trường</t>
  </si>
  <si>
    <t>Sự nghiệp khác</t>
  </si>
  <si>
    <t>Quản lý, chỉ đạo cấp xã</t>
  </si>
  <si>
    <t>Khu dân cư NTM kiểu mẫu</t>
  </si>
  <si>
    <t>Vườn mẫu</t>
  </si>
  <si>
    <t>Hỗ trợ XD xã NTM kiểu mẫu</t>
  </si>
  <si>
    <t>Hỗ trợ KP sử dụng chế phẩm sinh học Hatimic</t>
  </si>
  <si>
    <t>Kinh phí tuyên truyền</t>
  </si>
  <si>
    <t>Hỗ trợ công tác VS hộ gia đình</t>
  </si>
  <si>
    <t>Huyện Kỳ Anh</t>
  </si>
  <si>
    <t>Kinh phí tuyên truyền, đào tạo, tập huấn</t>
  </si>
  <si>
    <t>Huyện Cẩm Xuyên</t>
  </si>
  <si>
    <t>III</t>
  </si>
  <si>
    <t>IV</t>
  </si>
  <si>
    <t>Huyện Thạch Hà</t>
  </si>
  <si>
    <t>V</t>
  </si>
  <si>
    <t>Huyện Can Lộc</t>
  </si>
  <si>
    <t>VI</t>
  </si>
  <si>
    <t>Huyện Đức Thọ</t>
  </si>
  <si>
    <t>VII</t>
  </si>
  <si>
    <t>Huyện Nghi Xuân</t>
  </si>
  <si>
    <t>VIII</t>
  </si>
  <si>
    <t>Huyện Hương Sơn</t>
  </si>
  <si>
    <t>IX</t>
  </si>
  <si>
    <t>Huyện Hương Khê</t>
  </si>
  <si>
    <t>X</t>
  </si>
  <si>
    <t>Thị xã Hồng Lĩnh</t>
  </si>
  <si>
    <t>XI</t>
  </si>
  <si>
    <t>Huyện Vũ Quang</t>
  </si>
  <si>
    <t>XII</t>
  </si>
  <si>
    <t>Huyện Lộc Hà</t>
  </si>
  <si>
    <t>XIII</t>
  </si>
  <si>
    <t>Thị xã Kỳ Anh</t>
  </si>
  <si>
    <t>BIỂU 10. TỔNG HỢP TIẾN ĐỘ GIẢI NGÂN NGUỒN VỐN TRỰC TIẾP THỰC HIỆN CHƯƠNG TRÌNH MTQG 
XÂY DỰNG NÔNG THÔN MỚI NĂM 2015</t>
  </si>
  <si>
    <t>Địa Phương</t>
  </si>
  <si>
    <t>Số xã không thành lập mới được THT nào</t>
  </si>
  <si>
    <t>Số THT thành lập mới</t>
  </si>
  <si>
    <t>Bình quân THT thành lập mới/xã</t>
  </si>
  <si>
    <t>Số xã không thành lập mới được HTX nào</t>
  </si>
  <si>
    <t>Bình quân HTX thành lập mới/xã</t>
  </si>
  <si>
    <t>Số xã không thành lập mới được DN nào</t>
  </si>
  <si>
    <t xml:space="preserve">Số DN thành lập mới </t>
  </si>
  <si>
    <t>Bình quân DN thành lập mới/xã</t>
  </si>
  <si>
    <t>Luỹ kế từ 01/01/2011 đến nay</t>
  </si>
  <si>
    <t>1/1 xã: Thuận Lộc</t>
  </si>
  <si>
    <t>Bình quân số mô hình/100 hộ</t>
  </si>
  <si>
    <t>nghi xuan</t>
  </si>
  <si>
    <t>thach ha</t>
  </si>
  <si>
    <t>Ky anh</t>
  </si>
  <si>
    <t>Duc tho</t>
  </si>
  <si>
    <t>Luỹ kế từ 01/01/2011
 đến nay</t>
  </si>
  <si>
    <t>Luỹ kế từ 01/01/2011 
đến nay</t>
  </si>
  <si>
    <t>Trong đó: mô hình sản xuất các sản phẩm 
nông nghiệp hàng hóa chủ lực</t>
  </si>
  <si>
    <t>Năm 2017</t>
  </si>
  <si>
    <t>Số xã không thành lập mới được mô hình nào</t>
  </si>
  <si>
    <t>Lũy kế đến nay</t>
  </si>
  <si>
    <t>Số vườn triển khai</t>
  </si>
  <si>
    <t>Số vườn đạt chuẩn</t>
  </si>
  <si>
    <r>
      <t>*</t>
    </r>
    <r>
      <rPr>
        <b/>
        <i/>
        <sz val="10"/>
        <rFont val="Times New Roman"/>
        <family val="1"/>
      </rPr>
      <t xml:space="preserve"> Ghi chú:</t>
    </r>
    <r>
      <rPr>
        <sz val="10"/>
        <rFont val="Times New Roman"/>
        <family val="1"/>
      </rPr>
      <t xml:space="preserve"> Thứ tự các huyện, thành phố, thị xã sắp xếp từ cao đến thấp dựa trên bình quân số mô hình thành lập mới/100 hộ.</t>
    </r>
  </si>
  <si>
    <t>* Ghi chú: Thứ tự các huyện, thành phố, thị xã sắp xếp từ cao đến thấp theo bình quân số THT thành lập mới/xã</t>
  </si>
  <si>
    <t>* Ghi chú: Thứ tự các huyện, thành phố, thị xã sắp xếp từ cao đến thấp theo bình quân số DN thành lập mới/xã</t>
  </si>
  <si>
    <t>htx</t>
  </si>
  <si>
    <t>* Ghi chú: Thứ tự các huyện, thành phố, thị xã sắp xếp từ cao đến thấp theo bình quân số HTX thành lập mới/xã</t>
  </si>
  <si>
    <t>Số HTX thành lập mới</t>
  </si>
  <si>
    <t>21/21 xã</t>
  </si>
  <si>
    <t>11/11 xã</t>
  </si>
  <si>
    <t>0 xã</t>
  </si>
  <si>
    <t>16/16 xã</t>
  </si>
  <si>
    <t>15/15 xã</t>
  </si>
  <si>
    <t>20/20 xã</t>
  </si>
  <si>
    <t>23/23 xã</t>
  </si>
  <si>
    <t>11/11xã</t>
  </si>
  <si>
    <t>5/5 xã</t>
  </si>
  <si>
    <t>20/21 xã, chỉ có xã Cẩm Huy thành lập mới được HTX</t>
  </si>
  <si>
    <t>18/20 xã, chỉ có xã Phúc Đồng và Hương Vĩnh thành lập mới được doanh nghiệp</t>
  </si>
  <si>
    <t>14/16 xã, chỉ có xã Thượng Lộc và Phú Lộc thành lập mới được HTX</t>
  </si>
  <si>
    <t>13/15 xã, chỉ có xã Thanh Bình Thịnh, Trường Sơn thành lập mới được mô hình</t>
  </si>
  <si>
    <t>14/15 xã, chỉ có xã An Dũng thành lập mới được HTX</t>
  </si>
  <si>
    <t>21/23 xã, chỉ có xã Kim Hoa, Sơn Tiến thành lập mới được mô hình</t>
  </si>
  <si>
    <t>22/23 xã, chỉ có xã Sơn Lâm thành lập mới được THT</t>
  </si>
  <si>
    <t>18/20 xã, chỉ có xã Kỳ Xuân và Ký Tiến thành lập mới được mô hình</t>
  </si>
  <si>
    <t>19/20 xã, chỉ có xã Kỳ Sơn thành lập mới được THT</t>
  </si>
  <si>
    <t>19/20 xã, chỉ có xã Kỳ Phong thành lập mới được HTX</t>
  </si>
  <si>
    <t>10/11 xã, chỉ có xã An Bình thành lập mới được mô hình</t>
  </si>
  <si>
    <t>7/9 xã, chỉ có xã Đức Hương và Đức Liên thành lập mới được DN</t>
  </si>
  <si>
    <t>12/16 xã, chỉ có xã Sơn Lộc, Thiên Lộc, Thanh Lộc, Phú Lộc thành lập mới được mô hình</t>
  </si>
  <si>
    <t>14/16 xã, chỉ có 2 xã Xuân Lộc và Trung Lộc thành mới được DN</t>
  </si>
  <si>
    <t>16/20 xã, chỉ có xã Hương Đô, Hà Linh, Phúc Đồng và Điền Mỹ thành lập mới được mô hình</t>
  </si>
  <si>
    <t>22/23 xã, chỉ có xã Sơn Trà thành lập mới được HTX</t>
  </si>
  <si>
    <t>10/11 xã, chỉ có xã Hộ Độ thành lập mới được HTX</t>
  </si>
  <si>
    <t>14/15 xã, chỉ có xã Xuân Giang thành lập mới được MH</t>
  </si>
  <si>
    <t>14/15 xã, chỉ có xã Xuân Phổ thành lập mới được THT</t>
  </si>
  <si>
    <t>17/21 xã, chỉ có xã Thạch Long, Thạch Kênh, Ngọc Sơn và Lưu Vĩnh Sơn thành lập mới được mô hình</t>
  </si>
  <si>
    <t>20/21 xã, chỉ có xã Thạch Long thành lập mới được DN</t>
  </si>
  <si>
    <t>4/5 xã, chỉ có xã Đồng Môn thành lập mới được MH</t>
  </si>
  <si>
    <t>9/15 xã, chỉ có xã Xuân Lam, Cổ Đạm, Xuân Mỹ, Xuân Lĩnh, Xuân Liên và Xuân Hải thành lập mới được DN</t>
  </si>
  <si>
    <t>169 xã</t>
  </si>
  <si>
    <t>Tháng 07,8/2020</t>
  </si>
  <si>
    <t>BIỂU 4: TỔNG HỢP KẾT QUẢ THÀNH LẬP MỚI DOANH NGHIỆP TRONG THÁNG 07, 08 NĂM 2020 VÀ LŨY KẾ ĐẾN NAY</t>
  </si>
  <si>
    <t>BIỂU 03: TỔNG HỢP KẾT QUẢ THÀNH LẬP MỚI CÁC HỢP TÁC XÃ TRONG THÁNG 07, 08 NĂM 2020 VÀ LŨY KẾ ĐẾN NAY</t>
  </si>
  <si>
    <t>BIỂU 1: TỔNG HỢP CÁC MÔ HÌNH SẢN XUẤT, KINH DOANH CÓ HIỆU QUẢ  THÀNH LẬP TRONG THÁNG 07, 08 NĂM 2020 VÀ LŨY KẾ ĐẾN NAY</t>
  </si>
  <si>
    <t>(Kèm theo Văn bản số:         /SNN -TL ngày      /8/2020 của Sở Nông nghiệp và PTNT)</t>
  </si>
  <si>
    <t>Kế hoạch UBND tỉnh giao</t>
  </si>
  <si>
    <t>Khối lượng thực hiện</t>
  </si>
  <si>
    <t>Kết quả tuần trước</t>
  </si>
  <si>
    <t>Thực hiện trong tuần</t>
  </si>
  <si>
    <t>Chi tiết xã</t>
  </si>
  <si>
    <t>Chiều dài kênh mương (km)</t>
  </si>
  <si>
    <t>Xi măng (tấn)</t>
  </si>
  <si>
    <t>Chiều dài (km)</t>
  </si>
  <si>
    <t>So với kế hoạch tỉnh giao (%)</t>
  </si>
  <si>
    <t>Kỳ Văn 0,4km, Kỳ Khang 0,2km, Kỳ Phong 0,325km, Kỳ Tiến 0,3km, Kỳ Thọ 0,4km</t>
  </si>
  <si>
    <t>Cẩm Thạch 0,1km, Cẩm Trung 0,1km, Cẩm Mỹ 0,1km,  Cẩm Bình 0,1km, Cẩm Hưng 0,4km,  Cẩm Hà 0,2km, Cẩm Duệ 0,2km, TT Thiên Cầm 0,3km</t>
  </si>
  <si>
    <t>Thạch Trung 476m, Thạch Linh 100m</t>
  </si>
  <si>
    <t>Thạch Ngọc 0,5km, Thạch Thắng 2km, Lưu Vĩnh Sơn 1,5km, Thạch Xuân 0,25km, Tượng Sơn 0,3km, Việt Tiến 0,2km, Thạch Liên 0,37km, Thạch Lạc 0,4km</t>
  </si>
  <si>
    <t>Tùng Lộc 1km , Thượng Lộc 0,5km, Phú Lộc 1km, TT Nghèn 0,25km</t>
  </si>
  <si>
    <t>Xuân Thành 650m, Xuân Lam 100m</t>
  </si>
  <si>
    <t>Tùng Ảnh 300m, Đức Nhân 200m, Hòa Lạc 510m, Tân Dân 550m, Yên Hồ 400m</t>
  </si>
  <si>
    <t>Sơn Châu 1.115m, Sơn Trung 400m, An Hòa Thịnh 350m, Sơn Lĩnh 250m, Sơn Trà 600m, Sơn Bằng 1.000m</t>
  </si>
  <si>
    <t>An Lộc 600m, Tân Lộc 700m</t>
  </si>
  <si>
    <t>Đức Lĩnh 500m</t>
  </si>
  <si>
    <t>BIỂU 6: TỔNG HỢP KHỐI LƯỢNG KIÊN CỐ HÓA KÊNH MƯƠNG NỘI ĐỒNG
THEO CƠ CHẾ HỖ TRỢ XI MĂNG NĂM 2020 (ĐẾN NGÀY 25/8/2020)</t>
  </si>
  <si>
    <t>TỔNG HỢP GIẢI NGÂN NGUỒN VỐN NGÂN SÁCH TRUNG ƯƠNG THỰC HIỆN CHƯƠNG TRÌNH MTQG XÂY DỰNG NÔNG THÔN MỚI NĂM 2020</t>
  </si>
  <si>
    <t>(Số liệu cập nhật đến ngày 24/8/2020)</t>
  </si>
  <si>
    <t>ĐVT: triệu đồng</t>
  </si>
  <si>
    <t>1. Tổng kế hoạch vốn</t>
  </si>
  <si>
    <t>Trong đó:</t>
  </si>
  <si>
    <t>2. KP đã giải ngân</t>
  </si>
  <si>
    <t>3.Tỷ lệ giải ngân</t>
  </si>
  <si>
    <t>Ghi chú</t>
  </si>
  <si>
    <t>a) Nguồn năm 2019 PB tại QĐ số 73/QĐ-UBND ngày 09/1/2020</t>
  </si>
  <si>
    <t>b) Nguồn bổ sung trong năm</t>
  </si>
  <si>
    <t>Vốn ĐTPT</t>
  </si>
  <si>
    <t>TỔNG CỘNG</t>
  </si>
  <si>
    <t>A</t>
  </si>
  <si>
    <t>SỐ VỐN ĐÃ PHÂN BỔ CHI TIẾT</t>
  </si>
  <si>
    <t>Các đơn vị cấp tỉnh</t>
  </si>
  <si>
    <t>Văn phòng ĐP Chương trình NTM tỉnh</t>
  </si>
  <si>
    <t>Đào tạo, tập huấn Chương trình OCOP 2020</t>
  </si>
  <si>
    <t>Tổ chức các hoạt động chuyên đề về Chương trình OCOP (tổ chức các cuộc thi, kết nối các đối tác...)</t>
  </si>
  <si>
    <t xml:space="preserve">In ấn, phát hành Bộ nhận diện thương hiệu Chương trình OCOP </t>
  </si>
  <si>
    <t>Công tác tuyên truyền</t>
  </si>
  <si>
    <t>Hỗ trợ xây dựng điểm trưng bày bán sản phẩm OCOP tại các điểm, khu du lịch</t>
  </si>
  <si>
    <t>Xây dựng Đề án phát triển sản phẩm OCOP và chính sách thực hiện giai đoạn 2021-2025</t>
  </si>
  <si>
    <t xml:space="preserve">Hoàn thiện hệ thống phần mềm quản lý dữ liệu OCOP và vận hành hoạt động </t>
  </si>
  <si>
    <t>Kiểm soát quy trình sản xuất, quản lý chất lượng sản phẩm OCOP; Tổ chức đánh giá, phân hạng và chứng nhận sản phẩm OCOP</t>
  </si>
  <si>
    <t>Xây dựng quy chế quản lý truy xuất nguồn gốc</t>
  </si>
  <si>
    <t>Xúc tiến thương mại sản phẩm OCOP (kết nối các đối tác, tham gia các hội chợ trưng bày, bán sản phẩm,…)</t>
  </si>
  <si>
    <t>Nâng cấp, hoàn thiện mô hình giới thiệu sản phẩm OCOP Hà Tĩnh tại Cửa Lò (mô hình theo chỉ đạo của Trung ương)</t>
  </si>
  <si>
    <t>Xây dựng tour tuyến liên huyện</t>
  </si>
  <si>
    <t>Xây dựng mô hình Hội quán Cam, Hội quán nước mắm, Hội quán nhung hươu, Hội quán dưa lưới, Hội quán các loại dưa…</t>
  </si>
  <si>
    <t>Nâng cao năng lực giám sát thực hiện Chương trình NTM</t>
  </si>
  <si>
    <t>Tập huấn khu dân cư mẫu, vườn mẫu, XD xã NTM kiểu mẫu; cơ chế chính sách, ứng xử văn hoá nông thôn mới</t>
  </si>
  <si>
    <t>Kinh phí thực hiện theo chuyên đề chuyên sâu tại cơ sở đối với các xã khó khăn, xã có tiêu chí thấp, xã đăng ký đạt chuẩn trong năm, xã đăng ký đạt chuẩn NTM nâng cao, kiểu mẫu…</t>
  </si>
  <si>
    <t>Truyền thông về xây dựng nông thôn mới</t>
  </si>
  <si>
    <t xml:space="preserve">Kinh phí tổ chức Hội thi Khu dân cư nông thôn mới kiểu mẫu, vườn mẫu lần thứ 2 </t>
  </si>
  <si>
    <t>Hoạt động của trang Web nông thôn mới (hosting; nhuận bút, nhuận ảnh, quản trị....), cổng thông tin điện tử tư vấn chính sách, vay vốn,…</t>
  </si>
  <si>
    <t>In ấn các loại sổ tay hướng dẫn (tài liệu của Trung ương và của tỉnh)</t>
  </si>
  <si>
    <t>Các hoạt động truyền thông khác về xây dựng NTM</t>
  </si>
  <si>
    <t>Tuyên truyền công tác xây dựng nông thôn mới của tỉnh trên Tạp chí Doanh nghiệp và Trang trại Việt Nam</t>
  </si>
  <si>
    <t>Hoạt động quản lý, chỉ đạo, kiểm tra, giám sát cấp tỉnh</t>
  </si>
  <si>
    <t>Xây dựng đề án tỉnh NTM</t>
  </si>
  <si>
    <t>Trung tâm Khuyến nông tỉnh</t>
  </si>
  <si>
    <t>Xây dựng MH sản xuất lúa theo tiêu chuẩn hữu cơ (đạt chuẩn chứng nhận) vụ Hè Thu năm 2020</t>
  </si>
  <si>
    <t>Chi cục QLCL nông lâm thủy sản</t>
  </si>
  <si>
    <t>Hỗ trợ thực hiện quảng bá, xúc tiến thị trường, kết nối cung - cầu tiêu thụ sản phẩm</t>
  </si>
  <si>
    <t>Chi cục Phát triển nông thôn</t>
  </si>
  <si>
    <t>Hỗ trợ thông tin truyền truyền ngành nghề, làng nghề nông thôn, tập huấn, bồi dưỡng nguồn nhân lực, điều tra, …</t>
  </si>
  <si>
    <t>Hỗ trợ đào tạo, tập huấn, bồi dưỡng cho Hợp tác xã nông nghiệp</t>
  </si>
  <si>
    <t>Hỗ trợ tuyên truyền phát triển kinh tế tập thể, hợp tác xã, trang trại trong nông nghiệp</t>
  </si>
  <si>
    <t>Điều tra, đánh giá, phân loại HTX trong lĩnh vực nông nghiệp</t>
  </si>
  <si>
    <t>Kinh phí hướng dẫn, hỗ trợ phát triển sản phẩm Chương trình OCOP</t>
  </si>
  <si>
    <t xml:space="preserve">Liên minh HTX </t>
  </si>
  <si>
    <t>Hỗ trợ bồi dưỡng nguồn nhân lực phát triển hợp tác xã giai đoạn 2015-2020 thực hiện theo Quyết định số 2261/QĐ-TTg ngày 15/12/2014 của TTCP</t>
  </si>
  <si>
    <t>Hợp tác xã Tân Tiến Phát, xã Cẩm Vịnh, huyện Cẩm Xuyên</t>
  </si>
  <si>
    <t>Hợp tác xã Thương mại dịch vụ chế biến nông sản Hạnh Cường, xã Thạch Bình, TP Hà Tĩnh</t>
  </si>
  <si>
    <t>Hợp tác môi trường Cẩm Thành, xã Cẩm Thành, huyện Cẩm Xuyên</t>
  </si>
  <si>
    <t>Hợp tác xã môi trường và dịch vụ tổng hợp Đức Liên, xã Đức Liên, huyện Vũ Quang</t>
  </si>
  <si>
    <t>Các Hợp tác xã</t>
  </si>
  <si>
    <t>Tiếp tục thực hiện hỗ trợ năm 2020 cho 04 HTX đã thực hiện từ năm 2018 theo Quyết định số 1853/QĐ-UBND ngày 20/6/2018 của UBND tỉnh</t>
  </si>
  <si>
    <t>Sở Công thương</t>
  </si>
  <si>
    <t>Công tác xúc tiến thương mại (kết nối các đối tác, tham gia các hội chợ trưng bày, bán sản phẩm, xây dựng gian hàng quảng bá sản phẩm…)</t>
  </si>
  <si>
    <t>Sở Khoa học và Công nghệ</t>
  </si>
  <si>
    <t>Trung tâm Nghiên cứu phát triển nấm và tài nguyên sinh vật</t>
  </si>
  <si>
    <t>Đào tạo, tập huấn nâng cao nhận thức, kỹ thuật và chế biến nấm, mở rộng thị trường nấm ăn và nấm dược liệu</t>
  </si>
  <si>
    <t>Trung tâm Ứng dụng Tiến bộ KHCN tỉnh</t>
  </si>
  <si>
    <t>Hướng dẫn triển khai diện rộng tất cả các xã thực hiện phân loại, xử lý nước thải, rác thải</t>
  </si>
  <si>
    <t>Truyền thông về công tác môi trường</t>
  </si>
  <si>
    <t>Tỉnh đoàn</t>
  </si>
  <si>
    <t>Hội thảo, tọa đàm, tập huấn hướng dẫn Thanh niên khởi nghiệp, tham gia Chương trình OCOP…</t>
  </si>
  <si>
    <t>Hội Liên hiệp phụ nữ tỉnh</t>
  </si>
  <si>
    <t>Hội thảo, tọa đàm, tập huấn hướng dẫn phụ nữ phát triển kinh tế, khởi nghiệp, tham gia Chương trình OCOP…</t>
  </si>
  <si>
    <t>Xây dựng và nhân rộng mô hình gia đình nông thôn mới kiểu mẫu</t>
  </si>
  <si>
    <t>Hội Nông dân tỉnh</t>
  </si>
  <si>
    <t>Hội thảo, tọa đàm, tập huấn hướng dẫn nông dân phát triển kinh tế, khởi nghiệp, tham gia Chương trình OCOP…</t>
  </si>
  <si>
    <t>Xây dựng quầy hàng bán sản phẩm OCOP</t>
  </si>
  <si>
    <t>Chi cục quản lý chất lượng nông lâm thủy sản</t>
  </si>
  <si>
    <t>Kiểm soát chất lượng sản phẩm tham gia Chương trình OCOP</t>
  </si>
  <si>
    <t>Hội người mù tỉnh</t>
  </si>
  <si>
    <t>Chi hỗ trợ kinh phí học tập</t>
  </si>
  <si>
    <t>Chi cục Bảo vệ môi trường</t>
  </si>
  <si>
    <t>Thùng đựng rác sau phân loại (2 thùng/hộ)</t>
  </si>
  <si>
    <t>Hỗ trợ chế phẩm sinh học Emic dạng lỏng</t>
  </si>
  <si>
    <t>Trung tâm nước sinh hoạt và vệ sinh môi trường NT</t>
  </si>
  <si>
    <t>Tập huấn, truyền thông tại các xã chưa đạt chuẩn (28 xã)</t>
  </si>
  <si>
    <t>Truyền thông trên các phương tiện thông tin đại chúng (Đài truyền hình, truyền thanh, báo)</t>
  </si>
  <si>
    <t>Thu thập, cập nhật dữ liệu vào Bộ chỉ số theo dõi - đánh giá nước sạch, lấy mẫu phân tích đánh giá chất lượng nước năm 2020</t>
  </si>
  <si>
    <t>Sở Tài nguyên và Môi trường</t>
  </si>
  <si>
    <t>Hội làm vườn và trang trại tỉnh</t>
  </si>
  <si>
    <t>Tập huấn, hướng dẫn làm vườn mẫu và nâng cấp vườn mẫu thích ứng biến đổi khí hậu tại các xã chưa đạt chuẩn</t>
  </si>
  <si>
    <t>Bộ Chỉ huy Quân sự tỉnh</t>
  </si>
  <si>
    <t>Hỗ trợ kinh phí bồi dưỡng chuyên sâu chức danh theo Kế hoạch số 197/KH-UBND ngày 04/7/2019 của UBND tỉnh</t>
  </si>
  <si>
    <t>Ủy ban Mặt trận Tổ quốc tỉnh</t>
  </si>
  <si>
    <t xml:space="preserve">Thực hiện Cuộc vận động “Toàn dân đoàn kết xây dựng NTM, đô thị văn minh”  </t>
  </si>
  <si>
    <t>Sở Văn hóa, Thể thao và Du lịch</t>
  </si>
  <si>
    <t>Kinh phí tổ chức Hội thi chế biến các sản phẩm ẩm thực địa phương có thể tham gia Chương trình OCOP</t>
  </si>
  <si>
    <t>Đài Phát thanh và Truyền hình tỉnh</t>
  </si>
  <si>
    <t>Thực hiện Chuyên mục, chuyên đề Nông thôn mới, …</t>
  </si>
  <si>
    <t>Báo Hà Tĩnh</t>
  </si>
  <si>
    <t>Tổ chức cuộc thi viết Xây dựng nông thôn mới trên báo Hà Tĩnh lần thứ VI, chuyên trang NTM</t>
  </si>
  <si>
    <t>Sở Giao thông Vận tải</t>
  </si>
  <si>
    <t>Xây dựng Video hướng dẫn về quy trình, giải pháp về duy bão dưỡng, nâng cấp đường giao thông theo công nghệ mới</t>
  </si>
  <si>
    <t>Sở Thông tin và Truyền thông</t>
  </si>
  <si>
    <t>Tuyên truyền nông thôn mới qua các báo chuyên ngành: Nông nghiệp Việt Nam, Kinh tế nông thôn,  xuất bản cuốn sách "Điểm sáng nông thôn mới"</t>
  </si>
  <si>
    <t>Sở Y tế</t>
  </si>
  <si>
    <t>Sở Giáo dục và Đào tạo</t>
  </si>
  <si>
    <t>Sở Kế hoạch và Đầu tư</t>
  </si>
  <si>
    <t>Sở Tài chính</t>
  </si>
  <si>
    <t>Sở Xây dựng</t>
  </si>
  <si>
    <t>Sở Lao động, Thương binh và Xã hội</t>
  </si>
  <si>
    <t>Sở Nông nghiệp và Phát triển nông thôn</t>
  </si>
  <si>
    <t>Sở Tư pháp</t>
  </si>
  <si>
    <t>Sở Nội vụ</t>
  </si>
  <si>
    <t>Cục Thống kê</t>
  </si>
  <si>
    <t>Công an tỉnh</t>
  </si>
  <si>
    <t>Các huyện, thành phố, thị xã</t>
  </si>
  <si>
    <t>Thành phố Hà Tĩnh</t>
  </si>
  <si>
    <t>B</t>
  </si>
  <si>
    <t>SỐ VỐN CHƯA PHÂN BỔ CHI TIẾT</t>
  </si>
  <si>
    <t>Chương trình nước sạch</t>
  </si>
  <si>
    <t>Hỗ trợ đề án thí điểm hoàn thiện và nhân rộng mô hình bảo vệ môi trường trong xây dựng NTM</t>
  </si>
  <si>
    <t>Kinh phí thực hiện sản phẩm tiềm năng ở địa phương</t>
  </si>
  <si>
    <t>Xây dựng mô hình Gạo hữu cơ trồng trên ruộng rươi, cáy (huyện Đức Thọ)</t>
  </si>
  <si>
    <t>Dự phòng thực hiện các nhiệm vụ đột xuất</t>
  </si>
  <si>
    <t>BIỂU 7</t>
  </si>
  <si>
    <t>UỶ BAN NHÂN DÂN TỈNH HÀ TĨNH</t>
  </si>
  <si>
    <t>SỞ GIAO THÔNG VẬN TẢI</t>
  </si>
  <si>
    <t>Huyện, thị xã,
 thành phố</t>
  </si>
  <si>
    <t>Khối lượng theo kế hoạch UBND tỉnh</t>
  </si>
  <si>
    <t>Kết quả thực hiện lũy kế đến thời điểm báo cáo</t>
  </si>
  <si>
    <t>Mức độ hoàn thành kế hoạch đầu năm</t>
  </si>
  <si>
    <t>Ghi chú:</t>
  </si>
  <si>
    <t>Định mức cho 1 km đường (tấn/km)</t>
  </si>
  <si>
    <t>Định mức xi măng tính cho 1km rãnh (tấn/km)</t>
  </si>
  <si>
    <t>Đường giao thông
(km)</t>
  </si>
  <si>
    <t>Nâng cấp phục hồi mặt đường BTXM (km)</t>
  </si>
  <si>
    <t>Rãnh thoát nước (km)</t>
  </si>
  <si>
    <t>Tổng khối lượng xi măng 
(tấn)</t>
  </si>
  <si>
    <t>Đường giao thông (km)</t>
  </si>
  <si>
    <t>Tổng khối lượng xi măng đã nhận
(tấn)</t>
  </si>
  <si>
    <t>Đường giao thông (%)</t>
  </si>
  <si>
    <t>Nâng cấp phục hồi mặt đường BTXM (%)</t>
  </si>
  <si>
    <t>Rãnh thoát nước (%)</t>
  </si>
  <si>
    <t>Loại đường</t>
  </si>
  <si>
    <t>ĐMXM theo 3212</t>
  </si>
  <si>
    <t>ĐMXM theo TT10.2019</t>
  </si>
  <si>
    <t>Chênh</t>
  </si>
  <si>
    <t>Loại rãnh</t>
  </si>
  <si>
    <t>Trục xã</t>
  </si>
  <si>
    <t>Rãnh trục xã</t>
  </si>
  <si>
    <t>Trục thôn</t>
  </si>
  <si>
    <t>Rãnh BTXM có nắp</t>
  </si>
  <si>
    <t>Ngõ xóm</t>
  </si>
  <si>
    <t>Rãnh BTXM không nắp</t>
  </si>
  <si>
    <t>Rãnh gạch xây có nắp</t>
  </si>
  <si>
    <t>Rãnh gạch xây không nắp</t>
  </si>
  <si>
    <t>Rãnh trục thôn</t>
  </si>
  <si>
    <t>Thị xã Hồng Lĩnh</t>
  </si>
  <si>
    <t xml:space="preserve">Ghi chú: </t>
  </si>
  <si>
    <t>Đến 17h00 các địa phương Lộc Hà, TX Kỳ Anh, Hương Khê, Vũ Quang chưa báo cáo cập nhật khối lượng; TP Hà Tĩnh báo cáo giữ nguyên số liệu tuần trước</t>
  </si>
  <si>
    <t>BIỂU 5. BÁO CÁO  KẾT QUẢ THỰC HIỆN KẾ HOẠCH LÀM ĐƯỜNG GIAO THÔNG, RÃNH THOÁT NƯỚC, PHỤC HỒI MẶT ĐƯỜNG BTXM THEO CƠ CHẾ HỖ TRỢ CỦA TỈNH ĐẾN NGÀY 20/8/2020</t>
  </si>
  <si>
    <t>Thang 07/2020</t>
  </si>
  <si>
    <t>19/21 xã, chỉ có xã Cẩm Quan và Yên Hòa thành lập được mô hình</t>
  </si>
  <si>
    <t>7/9 xã, chỉ có xã Đức Lĩnh và Sơn Thọ thành lập mới được mô hình</t>
  </si>
  <si>
    <t>156 xã</t>
  </si>
  <si>
    <t>BIỂU 3: TỔNG HỢP KẾT QUẢ THÀNH LẬP MỚI CÁC TỔ HỢP TÁC TRONG THÁNG 07, 08 NĂM 2020 VÀ LŨY KẾ ĐẾN NAY</t>
  </si>
  <si>
    <t>5/9 xã, chỉ có xã Thọ Điền, Đức Lĩnh, Đức Liên và Đức Bồng thành lập mới được THT</t>
  </si>
  <si>
    <t>5/5 xã,</t>
  </si>
  <si>
    <t>18/20 xã, chỉ có xã Lộc Yên và Hà Linh thành lập mới được THT</t>
  </si>
  <si>
    <t>173 xã</t>
  </si>
  <si>
    <t>Tháng 07/2020</t>
  </si>
  <si>
    <t>4/5 xã, chỉ có xã Thạch Trung thành lập mới được HTX</t>
  </si>
  <si>
    <t>8/9 xã, chỉ có xã Thọ Điền thành lập mới được HTX</t>
  </si>
  <si>
    <t>167 xã</t>
  </si>
  <si>
    <t>20/21 xã, chỉ có các xã Cẩm Nhượng thành lập mới được DN</t>
  </si>
</sst>
</file>

<file path=xl/styles.xml><?xml version="1.0" encoding="utf-8"?>
<styleSheet xmlns="http://schemas.openxmlformats.org/spreadsheetml/2006/main" xmlns:mc="http://schemas.openxmlformats.org/markup-compatibility/2006" xmlns:x14ac="http://schemas.microsoft.com/office/spreadsheetml/2009/9/ac" mc:Ignorable="x14ac">
  <numFmts count="1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00.000"/>
    <numFmt numFmtId="167" formatCode="&quot;?&quot;#,##0;&quot;?&quot;\-#,##0"/>
    <numFmt numFmtId="168" formatCode="_-* #,##0_-;\-* #,##0_-;_-* &quot;-&quot;_-;_-@_-"/>
    <numFmt numFmtId="169" formatCode="&quot;$&quot;#,##0;[Red]\-&quot;$&quot;#,##0"/>
    <numFmt numFmtId="170" formatCode="&quot;\&quot;#,##0.00;[Red]&quot;\&quot;\-#,##0.00"/>
    <numFmt numFmtId="171" formatCode="&quot;\&quot;#,##0;[Red]&quot;\&quot;\-#,##0"/>
    <numFmt numFmtId="172" formatCode="#,##0\ &quot;F&quot;;[Red]\-#,##0\ &quot;F&quot;"/>
    <numFmt numFmtId="173" formatCode="#,##0.00\ &quot;F&quot;;\-#,##0.00\ &quot;F&quot;"/>
    <numFmt numFmtId="174" formatCode="0.000"/>
    <numFmt numFmtId="175" formatCode="\$#,##0\ ;\(\$#,##0\)"/>
    <numFmt numFmtId="176" formatCode="_-&quot;£&quot;* #,##0_-;\-&quot;£&quot;* #,##0_-;_-&quot;£&quot;* &quot;-&quot;_-;_-@_-"/>
    <numFmt numFmtId="177" formatCode="#,##0\ &quot;kr&quot;;\-#,##0\ &quot;kr&quot;"/>
    <numFmt numFmtId="178" formatCode="_-* #,##0.00_-;\-* #,##0.00_-;_-* &quot;-&quot;??_-;_-@_-"/>
    <numFmt numFmtId="179" formatCode="_-&quot;$&quot;* #,##0_-;\-&quot;$&quot;* #,##0_-;_-&quot;$&quot;* &quot;-&quot;_-;_-@_-"/>
    <numFmt numFmtId="180" formatCode="_-&quot;$&quot;* #,##0.00_-;\-&quot;$&quot;* #,##0.00_-;_-&quot;$&quot;* &quot;-&quot;??_-;_-@_-"/>
    <numFmt numFmtId="181" formatCode="_(* #,##0_);_(* \(#,##0\);_(* &quot;-&quot;??_);_(@_)"/>
    <numFmt numFmtId="182" formatCode="0.0"/>
    <numFmt numFmtId="183" formatCode="0.0%"/>
    <numFmt numFmtId="184" formatCode="#,##0.0"/>
    <numFmt numFmtId="185" formatCode="_-&quot;Z$&quot;* #,##0_-;\-&quot;Z$&quot;* #,##0_-;_-&quot;Z$&quot;* &quot;-&quot;_-;_-@_-"/>
    <numFmt numFmtId="186" formatCode="##.##%"/>
    <numFmt numFmtId="187" formatCode="_ * #,##0.00_ ;_ * \-#,##0.00_ ;_ * &quot;-&quot;??_ ;_ @_ "/>
    <numFmt numFmtId="188" formatCode="_ * #,##0_ ;_ * \-#,##0_ ;_ * &quot;-&quot;_ ;_ @_ "/>
    <numFmt numFmtId="189" formatCode="_-* #,##0\ _F_-;\-* #,##0\ _F_-;_-* &quot;-&quot;\ _F_-;_-@_-"/>
    <numFmt numFmtId="190" formatCode="_(&quot;Z$&quot;* #,##0_);_(&quot;Z$&quot;* \(#,##0\);_(&quot;Z$&quot;* &quot;-&quot;_);_(@_)"/>
    <numFmt numFmtId="191" formatCode="_-&quot;ñ&quot;* #,##0_-;\-&quot;ñ&quot;* #,##0_-;_-&quot;ñ&quot;* &quot;-&quot;_-;_-@_-"/>
    <numFmt numFmtId="192" formatCode="_-* #,##0.00\ _F_-;\-* #,##0.00\ _F_-;_-* &quot;-&quot;??\ _F_-;_-@_-"/>
    <numFmt numFmtId="193" formatCode="_-* #,##0.00\ _ñ_-;\-* #,##0.00\ _ñ_-;_-* &quot;-&quot;??\ _ñ_-;_-@_-"/>
    <numFmt numFmtId="194" formatCode="_-* #,##0.00\ _V_N_D_-;\-* #,##0.00\ _V_N_D_-;_-* &quot;-&quot;??\ _V_N_D_-;_-@_-"/>
    <numFmt numFmtId="195" formatCode="_(&quot;$&quot;\ * #,##0_);_(&quot;$&quot;\ * \(#,##0\);_(&quot;$&quot;\ * &quot;-&quot;_);_(@_)"/>
    <numFmt numFmtId="196" formatCode="_-* #,##0\ &quot;F&quot;_-;\-* #,##0\ &quot;F&quot;_-;_-* &quot;-&quot;\ &quot;F&quot;_-;_-@_-"/>
    <numFmt numFmtId="197" formatCode="_-* #,##0\ &quot;ñ&quot;_-;\-* #,##0\ &quot;ñ&quot;_-;_-* &quot;-&quot;\ &quot;ñ&quot;_-;_-@_-"/>
    <numFmt numFmtId="198" formatCode="_-* #,##0\ _ñ_-;\-* #,##0\ _ñ_-;_-* &quot;-&quot;\ _ñ_-;_-@_-"/>
    <numFmt numFmtId="199" formatCode="_-* #,##0\ _V_N_D_-;\-* #,##0\ _V_N_D_-;_-* &quot;-&quot;\ _V_N_D_-;_-@_-"/>
    <numFmt numFmtId="200" formatCode="_ &quot;\&quot;* #,##0_ ;_ &quot;\&quot;* \-#,##0_ ;_ &quot;\&quot;* &quot;-&quot;_ ;_ @_ "/>
    <numFmt numFmtId="201" formatCode="###0"/>
    <numFmt numFmtId="202" formatCode="&quot;Z$&quot;#,##0_);[Red]\(&quot;Z$&quot;#,##0\)"/>
    <numFmt numFmtId="203" formatCode="_-&quot;Z$&quot;* #,##0.00_-;\-&quot;Z$&quot;* #,##0.00_-;_-&quot;Z$&quot;* &quot;-&quot;??_-;_-@_-"/>
    <numFmt numFmtId="204" formatCode="&quot;Z$&quot;#&quot;Z$&quot;##0_);\(&quot;Z$&quot;#&quot;Z$&quot;##0\)"/>
    <numFmt numFmtId="205" formatCode="_(&quot;RM&quot;* #,##0.00_);_(&quot;RM&quot;* \(#,##0.00\);_(&quot;RM&quot;* &quot;-&quot;??_);_(@_)"/>
    <numFmt numFmtId="206" formatCode="_(&quot;RM&quot;* #,##0_);_(&quot;RM&quot;* \(#,##0\);_(&quot;RM&quot;* &quot;-&quot;_);_(@_)"/>
    <numFmt numFmtId="207" formatCode="#,##0.000000"/>
    <numFmt numFmtId="208" formatCode="_ &quot;\&quot;* #,##0.00_ ;_ &quot;\&quot;* \-#,##0.00_ ;_ &quot;\&quot;* &quot;-&quot;??_ ;_ @_ "/>
    <numFmt numFmtId="209" formatCode="_(* #,##0.00000000_);_(* \(#,##0.00000000\);_(* &quot;-&quot;??_);_(@_)"/>
    <numFmt numFmtId="210" formatCode="#,##0.0_);\(#,##0.0\)"/>
    <numFmt numFmtId="211" formatCode="&quot;£&quot;#,##0.00"/>
    <numFmt numFmtId="212" formatCode="_ * #,##0.00_)&quot;£&quot;_ ;_ * \(#,##0.00\)&quot;£&quot;_ ;_ * &quot;-&quot;??_)&quot;£&quot;_ ;_ @_ "/>
    <numFmt numFmtId="213" formatCode="0.0%;\(0.0%\)"/>
    <numFmt numFmtId="214" formatCode="##,###.##"/>
    <numFmt numFmtId="215" formatCode="_-* #,##0.00\ &quot;F&quot;_-;\-* #,##0.00\ &quot;F&quot;_-;_-* &quot;-&quot;??\ &quot;F&quot;_-;_-@_-"/>
    <numFmt numFmtId="216" formatCode="0.000_)"/>
    <numFmt numFmtId="217" formatCode="#,##0;\(#,##0\)"/>
    <numFmt numFmtId="218" formatCode="#,##0.000"/>
    <numFmt numFmtId="219" formatCode="_ &quot;R&quot;\ * #,##0_ ;_ &quot;R&quot;\ * \-#,##0_ ;_ &quot;R&quot;\ * &quot;-&quot;_ ;_ @_ "/>
    <numFmt numFmtId="220" formatCode="&quot;Z$&quot;#,##0.000_);[Red]\(&quot;Z$&quot;#,##0.00\)"/>
    <numFmt numFmtId="221" formatCode="##,##0%"/>
    <numFmt numFmtId="222" formatCode="#,###%"/>
    <numFmt numFmtId="223" formatCode="##.##"/>
    <numFmt numFmtId="224" formatCode="###,###"/>
    <numFmt numFmtId="225" formatCode="###.###"/>
    <numFmt numFmtId="226" formatCode="##,###.####"/>
    <numFmt numFmtId="227" formatCode="\t0.00%"/>
    <numFmt numFmtId="228" formatCode="#0.##"/>
    <numFmt numFmtId="229" formatCode="##,##0.##"/>
    <numFmt numFmtId="230" formatCode="_(\§\g\ #,##0_);_(\§\g\ \(#,##0\);_(\§\g\ &quot;-&quot;??_);_(@_)"/>
    <numFmt numFmtId="231" formatCode="_(\§\g\ #,##0_);_(\§\g\ \(#,##0\);_(\§\g\ &quot;-&quot;_);_(@_)"/>
    <numFmt numFmtId="232" formatCode="_-&quot;F&quot;\ * #,##0.0_-;_-&quot;F&quot;\ * #,##0.0\-;_-&quot;F&quot;\ * &quot;-&quot;??_-;_-@_-"/>
    <numFmt numFmtId="233" formatCode="&quot;\&quot;#,##0.00;[Red]&quot;\&quot;&quot;\&quot;&quot;\&quot;&quot;\&quot;&quot;\&quot;&quot;\&quot;\-#,##0.00"/>
    <numFmt numFmtId="234" formatCode="\t#\ ??/??"/>
    <numFmt numFmtId="235" formatCode="\§\g#,##0_);\(\§\g#,##0\)"/>
    <numFmt numFmtId="236" formatCode="_-[$€-2]* #,##0.00_-;\-[$€-2]* #,##0.00_-;_-[$€-2]* &quot;-&quot;??_-"/>
    <numFmt numFmtId="237" formatCode="_ * #,##0.00_)_d_ ;_ * \(#,##0.00\)_d_ ;_ * &quot;-&quot;??_)_d_ ;_ @_ "/>
    <numFmt numFmtId="238" formatCode="#,##0_);\-#,##0_)"/>
    <numFmt numFmtId="239" formatCode="#."/>
    <numFmt numFmtId="240" formatCode="&quot;Z$&quot;#,##0_);\(&quot;Z$&quot;#,##0\)"/>
    <numFmt numFmtId="241" formatCode="#,##0\ &quot;$&quot;_);\(#,##0\ &quot;$&quot;\)"/>
    <numFmt numFmtId="242" formatCode="mmm"/>
    <numFmt numFmtId="243" formatCode="&quot;R&quot;\ #,##0.00;&quot;R&quot;\ \-#,##0.00"/>
    <numFmt numFmtId="244" formatCode="&quot;D&quot;&quot;D&quot;&quot;D&quot;\ mmm\ &quot;D&quot;__"/>
    <numFmt numFmtId="245" formatCode="#,##0\ &quot;$&quot;_);[Red]\(#,##0\ &quot;$&quot;\)"/>
    <numFmt numFmtId="246" formatCode="&quot;$&quot;###,0&quot;.&quot;00_);[Red]\(&quot;$&quot;###,0&quot;.&quot;00\)"/>
    <numFmt numFmtId="247" formatCode="&quot;\&quot;#,##0;[Red]\-&quot;\&quot;#,##0"/>
    <numFmt numFmtId="248" formatCode="&quot;\&quot;#,##0.00;\-&quot;\&quot;#,##0.00"/>
    <numFmt numFmtId="249" formatCode="#,##0.00_);\-#,##0.00_)"/>
    <numFmt numFmtId="250" formatCode="#,##0.000_);\(#,##0.000\)"/>
    <numFmt numFmtId="251" formatCode="#"/>
    <numFmt numFmtId="252" formatCode="&quot;¡Ì&quot;#,##0;[Red]\-&quot;¡Ì&quot;#,##0"/>
    <numFmt numFmtId="253" formatCode="_(&quot;.&quot;* #&quot;Z$&quot;##0_);_(&quot;.&quot;* \(#&quot;Z$&quot;##0\);_(&quot;.&quot;* &quot;-&quot;_);_(@_)"/>
    <numFmt numFmtId="254" formatCode="&quot;Z$&quot;#&quot;Z$&quot;##0_);[Red]\(&quot;Z$&quot;#&quot;Z$&quot;##0\)"/>
    <numFmt numFmtId="255" formatCode="#,##0.00\ &quot;F&quot;;[Red]\-#,##0.00\ &quot;F&quot;"/>
    <numFmt numFmtId="256" formatCode="&quot;.&quot;#,##0.00_);[Red]\(&quot;.&quot;#,##0.00\)"/>
    <numFmt numFmtId="257" formatCode="#&quot;,&quot;##0.00\ &quot;F&quot;;[Red]\-#&quot;,&quot;##0.00\ &quot;F&quot;"/>
    <numFmt numFmtId="258" formatCode="&quot;£&quot;#,##0;[Red]\-&quot;£&quot;#,##0"/>
    <numFmt numFmtId="259" formatCode="_-* #,##0.0\ _F_-;\-* #,##0.0\ _F_-;_-* &quot;-&quot;??\ _F_-;_-@_-"/>
    <numFmt numFmtId="260" formatCode="_-&quot;£&quot;* #,##0.00_-;\-&quot;£&quot;* #,##0.00_-;_-&quot;£&quot;* &quot;-&quot;??_-;_-@_-"/>
    <numFmt numFmtId="261" formatCode="_(* #,##0.00_ \ \ *);_(* \(#,##0.00\);_(* &quot;-&quot;??_);_(@_)"/>
    <numFmt numFmtId="262" formatCode="0.00000000000E+00;\?"/>
    <numFmt numFmtId="263" formatCode="#,##0\ &quot;FB&quot;;[Red]\-#,##0\ &quot;FB&quot;"/>
    <numFmt numFmtId="264" formatCode="#,##0.00\ \ \ \ "/>
    <numFmt numFmtId="265" formatCode="&quot;£&quot;#,##0;\-&quot;£&quot;#,##0"/>
    <numFmt numFmtId="266" formatCode="&quot;Rp&quot;#,##0.00_);[Red]\(&quot;Rp&quot;#,##0.00\)"/>
    <numFmt numFmtId="267" formatCode="_-* ###,0&quot;.&quot;00\ _F_B_-;\-* ###,0&quot;.&quot;00\ _F_B_-;_-* &quot;-&quot;??\ _F_B_-;_-@_-"/>
    <numFmt numFmtId="268" formatCode="&quot;\&quot;#,##0;&quot;\&quot;\-#,##0"/>
    <numFmt numFmtId="269" formatCode="#,##0.00\ \ "/>
    <numFmt numFmtId="270" formatCode="#,##0\ &quot;F&quot;;\-#,##0\ &quot;F&quot;"/>
    <numFmt numFmtId="271" formatCode="#,##0.0\½"/>
    <numFmt numFmtId="272" formatCode="_-* ###,0&quot;.&quot;00_-;\-* ###,0&quot;.&quot;00_-;_-* &quot;-&quot;??_-;_-@_-"/>
    <numFmt numFmtId="273" formatCode="_-* #,##0\ _F_-;\-* #,##0\ _F_-;_-* &quot;-&quot;??\ _F_-;_-@_-"/>
    <numFmt numFmtId="274" formatCode="&quot;$&quot;#,##0;\-&quot;$&quot;#,##0"/>
    <numFmt numFmtId="275" formatCode="0.000\ "/>
    <numFmt numFmtId="276" formatCode="#,##0\ &quot;Lt&quot;;[Red]\-#,##0\ &quot;Lt&quot;"/>
    <numFmt numFmtId="277" formatCode="&quot;\&quot;#,##0;&quot;\&quot;&quot;\&quot;&quot;\&quot;&quot;\&quot;&quot;\&quot;&quot;\&quot;&quot;\&quot;\-#,##0"/>
    <numFmt numFmtId="278" formatCode="_(&quot;Z$&quot;* #,##0.00_);_(&quot;Z$&quot;* \(#,##0.00\);_(&quot;Z$&quot;* &quot;-&quot;??_);_(@_)"/>
    <numFmt numFmtId="279" formatCode="_-* #,##0\ _₫_-;\-* #,##0\ _₫_-;_-* &quot;-&quot;??\ _₫_-;_-@_-"/>
    <numFmt numFmtId="280" formatCode="\$#,##0_);\(\$#,##0\)"/>
    <numFmt numFmtId="281" formatCode="#,##0.0000"/>
    <numFmt numFmtId="282" formatCode="&quot;(&quot;0&quot;)&quot;"/>
    <numFmt numFmtId="283" formatCode="_(* #,##0.000_);_(* \(#,##0.000\);_(* &quot;-&quot;??_);_(@_)"/>
  </numFmts>
  <fonts count="260">
    <font>
      <sz val="10"/>
      <color theme="1"/>
      <name val=".VnTime"/>
      <family val="2"/>
    </font>
    <font>
      <sz val="11"/>
      <color theme="1"/>
      <name val="Calibri"/>
      <family val="2"/>
      <scheme val="minor"/>
    </font>
    <font>
      <sz val="11"/>
      <color theme="1"/>
      <name val="Calibri"/>
      <family val="2"/>
      <scheme val="minor"/>
    </font>
    <font>
      <sz val="11"/>
      <color indexed="8"/>
      <name val="Calibri"/>
      <family val="2"/>
    </font>
    <font>
      <sz val="11"/>
      <color indexed="8"/>
      <name val="Calibri"/>
      <family val="2"/>
      <charset val="163"/>
    </font>
    <font>
      <sz val="12"/>
      <name val="Times New Roman"/>
      <family val="1"/>
    </font>
    <font>
      <sz val="11"/>
      <name val="??"/>
      <family val="3"/>
    </font>
    <font>
      <sz val="12"/>
      <name val="????"/>
      <charset val="136"/>
    </font>
    <font>
      <sz val="12"/>
      <name val="???"/>
      <family val="3"/>
    </font>
    <font>
      <sz val="12"/>
      <name val="Courier"/>
      <family val="3"/>
    </font>
    <font>
      <sz val="11"/>
      <name val="–¾’©"/>
      <family val="1"/>
      <charset val="128"/>
    </font>
    <font>
      <b/>
      <u/>
      <sz val="14"/>
      <color indexed="8"/>
      <name val=".VnBook-AntiquaH"/>
      <family val="2"/>
    </font>
    <font>
      <sz val="11"/>
      <name val=".VnTime"/>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2"/>
      <name val="¹UAAA¼"/>
      <family val="3"/>
      <charset val="129"/>
    </font>
    <font>
      <sz val="12"/>
      <name val="¹ÙÅÁÃ¼"/>
      <family val="1"/>
      <charset val="129"/>
    </font>
    <font>
      <sz val="10"/>
      <name val="Arial"/>
      <family val="2"/>
      <charset val="163"/>
    </font>
    <font>
      <sz val="11"/>
      <color indexed="20"/>
      <name val="Calibri"/>
      <family val="2"/>
    </font>
    <font>
      <sz val="12"/>
      <name val="Helv"/>
      <family val="2"/>
    </font>
    <font>
      <sz val="10"/>
      <name val="±¼¸²A¼"/>
      <family val="3"/>
      <charset val="129"/>
    </font>
    <font>
      <sz val="10"/>
      <name val="Arial"/>
      <family val="2"/>
    </font>
    <font>
      <b/>
      <sz val="11"/>
      <color indexed="52"/>
      <name val="Calibri"/>
      <family val="2"/>
    </font>
    <font>
      <sz val="12"/>
      <name val=".VnTime"/>
      <family val="2"/>
    </font>
    <font>
      <sz val="10"/>
      <name val=".VnTime"/>
      <family val="2"/>
    </font>
    <font>
      <sz val="12"/>
      <name val="Times New Roman"/>
      <family val="1"/>
      <charset val="163"/>
    </font>
    <font>
      <sz val="11"/>
      <color indexed="8"/>
      <name val="Times New Roman"/>
      <family val="2"/>
    </font>
    <font>
      <b/>
      <sz val="11"/>
      <color indexed="9"/>
      <name val="Calibri"/>
      <family val="2"/>
    </font>
    <font>
      <i/>
      <sz val="11"/>
      <color indexed="23"/>
      <name val="Calibri"/>
      <family val="2"/>
    </font>
    <font>
      <sz val="11"/>
      <color indexed="17"/>
      <name val="Calibri"/>
      <family val="2"/>
    </font>
    <font>
      <sz val="8"/>
      <name val="Arial"/>
      <family val="2"/>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4"/>
      <name val=".VnTimeH"/>
      <family val="2"/>
    </font>
    <font>
      <sz val="11"/>
      <color indexed="62"/>
      <name val="Calibri"/>
      <family val="2"/>
    </font>
    <font>
      <sz val="11"/>
      <color indexed="52"/>
      <name val="Calibri"/>
      <family val="2"/>
    </font>
    <font>
      <sz val="12"/>
      <name val="Arial"/>
      <family val="2"/>
    </font>
    <font>
      <sz val="11"/>
      <color indexed="60"/>
      <name val="Calibri"/>
      <family val="2"/>
    </font>
    <font>
      <sz val="14"/>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VnArial"/>
      <family val="2"/>
    </font>
    <font>
      <sz val="10"/>
      <name val=" "/>
      <family val="1"/>
      <charset val="136"/>
    </font>
    <font>
      <sz val="14"/>
      <name val="뼻뮝"/>
      <family val="3"/>
    </font>
    <font>
      <sz val="12"/>
      <name val="바탕체"/>
      <family val="3"/>
    </font>
    <font>
      <sz val="12"/>
      <name val="뼻뮝"/>
      <family val="3"/>
    </font>
    <font>
      <sz val="9"/>
      <name val="Arial"/>
      <family val="2"/>
    </font>
    <font>
      <b/>
      <sz val="12"/>
      <name val="Times New Roman"/>
      <family val="1"/>
    </font>
    <font>
      <sz val="10"/>
      <color indexed="8"/>
      <name val=".VnTime"/>
      <family val="2"/>
    </font>
    <font>
      <sz val="12"/>
      <name val="Times New Roman"/>
      <family val="1"/>
    </font>
    <font>
      <sz val="13"/>
      <color indexed="8"/>
      <name val="Times New Roman"/>
      <family val="2"/>
    </font>
    <font>
      <sz val="13"/>
      <color indexed="9"/>
      <name val="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b/>
      <sz val="13"/>
      <color indexed="9"/>
      <name val="Times New Roman"/>
      <family val="2"/>
    </font>
    <font>
      <sz val="13"/>
      <color indexed="52"/>
      <name val="Times New Roman"/>
      <family val="2"/>
    </font>
    <font>
      <b/>
      <sz val="13"/>
      <color indexed="52"/>
      <name val="Times New Roman"/>
      <family val="2"/>
    </font>
    <font>
      <b/>
      <sz val="13"/>
      <color indexed="8"/>
      <name val="Times New Roman"/>
      <family val="2"/>
    </font>
    <font>
      <sz val="13"/>
      <color indexed="17"/>
      <name val="Times New Roman"/>
      <family val="2"/>
    </font>
    <font>
      <sz val="13"/>
      <color indexed="60"/>
      <name val="Times New Roman"/>
      <family val="2"/>
    </font>
    <font>
      <sz val="13"/>
      <color indexed="10"/>
      <name val="Times New Roman"/>
      <family val="2"/>
    </font>
    <font>
      <i/>
      <sz val="13"/>
      <color indexed="23"/>
      <name val="Times New Roman"/>
      <family val="2"/>
    </font>
    <font>
      <sz val="13"/>
      <color indexed="20"/>
      <name val="Times New Roman"/>
      <family val="2"/>
    </font>
    <font>
      <sz val="10"/>
      <color indexed="8"/>
      <name val=".VnTime"/>
      <family val="2"/>
    </font>
    <font>
      <sz val="11"/>
      <color indexed="8"/>
      <name val="Calibri"/>
      <family val="2"/>
      <charset val="163"/>
    </font>
    <font>
      <sz val="10"/>
      <name val="Arial"/>
      <family val="2"/>
    </font>
    <font>
      <b/>
      <sz val="11"/>
      <name val="Times New Roman"/>
      <family val="1"/>
    </font>
    <font>
      <sz val="12"/>
      <name val="VNI-Times"/>
    </font>
    <font>
      <sz val="10"/>
      <name val=".VnArial"/>
      <family val="2"/>
    </font>
    <font>
      <sz val="12"/>
      <name val="돋움체"/>
      <family val="3"/>
      <charset val="129"/>
    </font>
    <font>
      <b/>
      <sz val="10"/>
      <name val="SVNtimes new roman"/>
      <family val="2"/>
    </font>
    <font>
      <sz val="12"/>
      <name val="VNtimes New Roman"/>
      <family val="2"/>
    </font>
    <font>
      <sz val="10"/>
      <name val="AngsanaUPC"/>
      <family val="1"/>
    </font>
    <font>
      <sz val="10"/>
      <name val="??"/>
      <family val="3"/>
      <charset val="129"/>
    </font>
    <font>
      <sz val="12"/>
      <name val="????"/>
      <family val="1"/>
      <charset val="136"/>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MS Sans Serif"/>
      <family val="2"/>
    </font>
    <font>
      <sz val="12"/>
      <name val="???"/>
    </font>
    <font>
      <sz val="12"/>
      <name val=".VnArial"/>
      <family val="2"/>
    </font>
    <font>
      <sz val="11"/>
      <name val="‚l‚r ‚oƒSƒVƒbƒN"/>
      <family val="3"/>
      <charset val="128"/>
    </font>
    <font>
      <sz val="12"/>
      <name val="바탕체"/>
      <family val="1"/>
      <charset val="129"/>
    </font>
    <font>
      <sz val="10"/>
      <name val="Times New Roman"/>
      <family val="1"/>
    </font>
    <font>
      <sz val="14"/>
      <name val="VnTime"/>
    </font>
    <font>
      <b/>
      <u/>
      <sz val="10"/>
      <name val="VNI-Times"/>
    </font>
    <font>
      <b/>
      <sz val="10"/>
      <name val=".VnArial"/>
      <family val="2"/>
    </font>
    <font>
      <sz val="11"/>
      <color indexed="10"/>
      <name val=".VnArial Narrow"/>
      <family val="2"/>
    </font>
    <font>
      <sz val="12"/>
      <name val=".VnArial Narrow"/>
      <family val="2"/>
    </font>
    <font>
      <sz val="10"/>
      <name val="VnTimes"/>
    </font>
    <font>
      <sz val="12"/>
      <color indexed="8"/>
      <name val="¹ÙÅÁÃ¼"/>
      <family val="1"/>
      <charset val="129"/>
    </font>
    <font>
      <sz val="11"/>
      <name val="VNtimes new roman"/>
      <family val="2"/>
    </font>
    <font>
      <sz val="11"/>
      <name val="±¼¸²Ã¼"/>
      <family val="3"/>
      <charset val="129"/>
    </font>
    <font>
      <sz val="8"/>
      <name val="Times New Roman"/>
      <family val="1"/>
    </font>
    <font>
      <sz val="11"/>
      <name val="Arial"/>
      <family val="2"/>
    </font>
    <font>
      <sz val="12"/>
      <name val="¹ÙÅÁÃ¼"/>
      <charset val="129"/>
    </font>
    <font>
      <sz val="12"/>
      <name val="Tms Rmn"/>
    </font>
    <font>
      <sz val="11"/>
      <name val="µ¸¿ò"/>
      <charset val="129"/>
    </font>
    <font>
      <sz val="12"/>
      <name val="System"/>
      <family val="1"/>
      <charset val="129"/>
    </font>
    <font>
      <sz val="10"/>
      <name val="Helv"/>
    </font>
    <font>
      <b/>
      <sz val="10"/>
      <name val="Helv"/>
    </font>
    <font>
      <b/>
      <sz val="8"/>
      <color indexed="12"/>
      <name val="Arial"/>
      <family val="2"/>
    </font>
    <font>
      <sz val="8"/>
      <color indexed="8"/>
      <name val="Arial"/>
      <family val="2"/>
    </font>
    <font>
      <sz val="11"/>
      <name val="Tms Rmn"/>
    </font>
    <font>
      <b/>
      <sz val="13"/>
      <name val=".VnArial Narrow"/>
      <family val="2"/>
    </font>
    <font>
      <sz val="13"/>
      <name val=".VnTime"/>
      <family val="2"/>
    </font>
    <font>
      <sz val="12"/>
      <color indexed="8"/>
      <name val="Times New Roman"/>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8"/>
      <name val="SVNtimes new roman"/>
      <family val="2"/>
    </font>
    <font>
      <sz val="10"/>
      <name val="VNI-Aptima"/>
    </font>
    <font>
      <sz val="10"/>
      <name val="SVNtimes new roman"/>
      <family val="2"/>
    </font>
    <font>
      <sz val="10"/>
      <color indexed="8"/>
      <name val="MS Sans Serif"/>
      <family val="2"/>
    </font>
    <font>
      <sz val="10"/>
      <name val="Arial CE"/>
      <charset val="238"/>
    </font>
    <font>
      <i/>
      <sz val="10"/>
      <name val="Times New Roman"/>
      <family val="1"/>
    </font>
    <font>
      <sz val="10"/>
      <color indexed="16"/>
      <name val="MS Serif"/>
      <family val="1"/>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0"/>
      <name val=".VnArialH"/>
      <family val="2"/>
    </font>
    <font>
      <b/>
      <sz val="12"/>
      <name val=".VnBook-AntiquaH"/>
      <family val="2"/>
    </font>
    <font>
      <b/>
      <sz val="12"/>
      <color indexed="9"/>
      <name val="Tms Rmn"/>
    </font>
    <font>
      <b/>
      <sz val="12"/>
      <name val="Helv"/>
    </font>
    <font>
      <b/>
      <sz val="1"/>
      <color indexed="8"/>
      <name val="Courier"/>
      <family val="3"/>
    </font>
    <font>
      <b/>
      <sz val="8"/>
      <name val="MS Sans Serif"/>
      <family val="2"/>
    </font>
    <font>
      <b/>
      <sz val="10"/>
      <name val=".VnTime"/>
      <family val="2"/>
    </font>
    <font>
      <sz val="12"/>
      <name val="??"/>
      <family val="1"/>
      <charset val="129"/>
    </font>
    <font>
      <sz val="12"/>
      <name val="±¼¸²Ã¼"/>
      <family val="3"/>
      <charset val="129"/>
    </font>
    <font>
      <sz val="10"/>
      <name val="VNI-Helve"/>
    </font>
    <font>
      <u/>
      <sz val="12"/>
      <color indexed="12"/>
      <name val=".VnTime"/>
      <family val="2"/>
    </font>
    <font>
      <sz val="8"/>
      <name val="VNarial"/>
      <family val="2"/>
    </font>
    <font>
      <b/>
      <sz val="11"/>
      <name val="Helv"/>
    </font>
    <font>
      <b/>
      <i/>
      <sz val="12"/>
      <name val=".VnAristote"/>
      <family val="2"/>
    </font>
    <font>
      <sz val="7"/>
      <name val="Small Fonts"/>
      <family val="2"/>
    </font>
    <font>
      <b/>
      <sz val="12"/>
      <name val="VN-NTime"/>
    </font>
    <font>
      <sz val="14"/>
      <name val=".VnTime"/>
      <family val="2"/>
    </font>
    <font>
      <sz val="11"/>
      <name val="VNI-Aptima"/>
    </font>
    <font>
      <b/>
      <sz val="11"/>
      <name val="Arial"/>
      <family val="2"/>
    </font>
    <font>
      <sz val="12"/>
      <name val="Helv"/>
    </font>
    <font>
      <b/>
      <sz val="10"/>
      <name val="MS Sans Serif"/>
      <family val="2"/>
    </font>
    <font>
      <sz val="11"/>
      <name val="VNswitzerlandCondLight"/>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ont>
    <font>
      <sz val="11"/>
      <color indexed="32"/>
      <name val="VNI-Times"/>
    </font>
    <font>
      <b/>
      <sz val="8"/>
      <color indexed="8"/>
      <name val="Helv"/>
    </font>
    <font>
      <sz val="10"/>
      <name val="Symbol"/>
      <family val="1"/>
      <charset val="2"/>
    </font>
    <font>
      <b/>
      <sz val="10"/>
      <name val="VNI-Univer"/>
    </font>
    <font>
      <b/>
      <sz val="12"/>
      <name val=".VnTime"/>
      <family val="2"/>
    </font>
    <font>
      <sz val="10"/>
      <name val="VnTime"/>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0"/>
      <name val=".VnArialH"/>
      <family val="2"/>
    </font>
    <font>
      <b/>
      <sz val="12"/>
      <name val="VNI-Times"/>
    </font>
    <font>
      <sz val="11"/>
      <name val=".VnAvant"/>
      <family val="2"/>
    </font>
    <font>
      <b/>
      <sz val="13"/>
      <color indexed="8"/>
      <name val=".VnTimeH"/>
      <family val="2"/>
    </font>
    <font>
      <sz val="10"/>
      <name val=".VnAvant"/>
      <family val="2"/>
    </font>
    <font>
      <sz val="8"/>
      <name val="VNI-Helve"/>
    </font>
    <font>
      <sz val="10"/>
      <name val="VNtimes new roman"/>
      <family val="2"/>
    </font>
    <font>
      <sz val="14"/>
      <name val="VnTime"/>
      <family val="2"/>
    </font>
    <font>
      <sz val="8"/>
      <name val=".VnTime"/>
      <family val="2"/>
    </font>
    <font>
      <b/>
      <sz val="8"/>
      <name val="VN Helvetica"/>
    </font>
    <font>
      <sz val="9"/>
      <name val=".VnTime"/>
      <family val="2"/>
    </font>
    <font>
      <b/>
      <sz val="10"/>
      <name val="VN AvantGBook"/>
    </font>
    <font>
      <b/>
      <sz val="16"/>
      <name val=".VnTime"/>
      <family val="2"/>
    </font>
    <font>
      <b/>
      <i/>
      <sz val="12"/>
      <name val=".VnTime"/>
      <family val="2"/>
    </font>
    <font>
      <sz val="10"/>
      <name val="명조"/>
      <family val="3"/>
      <charset val="129"/>
    </font>
    <font>
      <u/>
      <sz val="12"/>
      <color indexed="12"/>
      <name val="Times New Roman"/>
      <family val="1"/>
    </font>
    <font>
      <u/>
      <sz val="12"/>
      <color indexed="36"/>
      <name val="Times New Roman"/>
      <family val="1"/>
    </font>
    <font>
      <i/>
      <sz val="12"/>
      <name val="Times New Roman"/>
      <family val="1"/>
    </font>
    <font>
      <sz val="10"/>
      <name val="Arial"/>
      <family val="2"/>
    </font>
    <font>
      <sz val="10"/>
      <name val="VNarial"/>
      <family val="2"/>
    </font>
    <font>
      <sz val="12"/>
      <name val="Arial"/>
      <family val="2"/>
    </font>
    <font>
      <sz val="8"/>
      <color indexed="8"/>
      <name val="Times New Roman"/>
      <family val="1"/>
    </font>
    <font>
      <b/>
      <sz val="14"/>
      <name val="Times New Roman"/>
      <family val="1"/>
    </font>
    <font>
      <b/>
      <i/>
      <sz val="10"/>
      <color indexed="8"/>
      <name val="Times New Roman"/>
      <family val="1"/>
    </font>
    <font>
      <b/>
      <sz val="8"/>
      <name val="Times New Roman"/>
      <family val="1"/>
    </font>
    <font>
      <sz val="12"/>
      <name val="Arial"/>
      <family val="2"/>
    </font>
    <font>
      <sz val="10"/>
      <name val="Arial"/>
      <family val="2"/>
      <charset val="163"/>
    </font>
    <font>
      <sz val="11"/>
      <name val=".VnTime"/>
      <family val="2"/>
    </font>
    <font>
      <sz val="12"/>
      <name val=".VnTime"/>
      <family val="2"/>
    </font>
    <font>
      <b/>
      <sz val="10"/>
      <name val="Times New Roman"/>
      <family val="1"/>
    </font>
    <font>
      <sz val="10"/>
      <color theme="1"/>
      <name val=".VnTime"/>
      <family val="2"/>
    </font>
    <font>
      <sz val="11"/>
      <color theme="1"/>
      <name val="Calibri"/>
      <family val="2"/>
      <scheme val="minor"/>
    </font>
    <font>
      <sz val="11"/>
      <color theme="1"/>
      <name val="Arial"/>
      <family val="2"/>
    </font>
    <font>
      <sz val="14"/>
      <color theme="1"/>
      <name val="Times New Roman"/>
      <family val="2"/>
    </font>
    <font>
      <sz val="11"/>
      <color theme="1"/>
      <name val="Calibri"/>
      <family val="2"/>
    </font>
    <font>
      <b/>
      <sz val="11"/>
      <color theme="1"/>
      <name val="Calibri"/>
      <family val="2"/>
      <scheme val="minor"/>
    </font>
    <font>
      <sz val="8"/>
      <color theme="1"/>
      <name val="Times New Roman"/>
      <family val="1"/>
    </font>
    <font>
      <b/>
      <sz val="8"/>
      <color theme="1"/>
      <name val="Times New Roman"/>
      <family val="1"/>
    </font>
    <font>
      <b/>
      <sz val="12"/>
      <color theme="1"/>
      <name val="Calibri"/>
      <family val="2"/>
      <scheme val="minor"/>
    </font>
    <font>
      <sz val="12"/>
      <color theme="1"/>
      <name val="Times New Roman"/>
      <family val="1"/>
    </font>
    <font>
      <sz val="12"/>
      <color rgb="FFFF0000"/>
      <name val="Times New Roman"/>
      <family val="1"/>
    </font>
    <font>
      <sz val="10"/>
      <color theme="1"/>
      <name val="Times New Roman"/>
      <family val="1"/>
    </font>
    <font>
      <b/>
      <sz val="10"/>
      <color theme="1"/>
      <name val="Times New Roman"/>
      <family val="1"/>
    </font>
    <font>
      <sz val="10"/>
      <color rgb="FFFF0000"/>
      <name val="Times New Roman"/>
      <family val="1"/>
    </font>
    <font>
      <sz val="11"/>
      <color rgb="FFFF0000"/>
      <name val="Times New Roman"/>
      <family val="1"/>
    </font>
    <font>
      <sz val="10"/>
      <color rgb="FFFF0000"/>
      <name val="Times New Roman"/>
      <family val="1"/>
      <charset val="163"/>
    </font>
    <font>
      <b/>
      <sz val="11"/>
      <color rgb="FFFF0000"/>
      <name val="Calibri"/>
      <family val="2"/>
      <scheme val="minor"/>
    </font>
    <font>
      <b/>
      <sz val="10"/>
      <color rgb="FFFF0000"/>
      <name val="Calibri"/>
      <family val="2"/>
      <scheme val="minor"/>
    </font>
    <font>
      <b/>
      <i/>
      <sz val="10"/>
      <name val="Times New Roman"/>
      <family val="1"/>
    </font>
    <font>
      <sz val="11"/>
      <name val="Calibri"/>
      <family val="2"/>
      <scheme val="minor"/>
    </font>
    <font>
      <sz val="11"/>
      <name val="Times New Roman"/>
      <family val="1"/>
      <charset val="163"/>
    </font>
    <font>
      <b/>
      <sz val="11"/>
      <name val="Calibri"/>
      <family val="2"/>
      <scheme val="minor"/>
    </font>
    <font>
      <sz val="11"/>
      <name val="Times New Roman"/>
      <family val="1"/>
    </font>
    <font>
      <i/>
      <sz val="11"/>
      <name val="Times New Roman"/>
      <family val="1"/>
      <charset val="163"/>
    </font>
    <font>
      <sz val="10"/>
      <name val="Calibri"/>
      <family val="2"/>
      <scheme val="minor"/>
    </font>
    <font>
      <sz val="10"/>
      <name val="Times New Roman"/>
      <family val="1"/>
      <charset val="163"/>
    </font>
    <font>
      <b/>
      <sz val="10"/>
      <name val="Calibri"/>
      <family val="2"/>
      <scheme val="minor"/>
    </font>
    <font>
      <i/>
      <sz val="10"/>
      <name val="Times New Roman"/>
      <family val="1"/>
      <charset val="163"/>
    </font>
    <font>
      <i/>
      <sz val="13"/>
      <name val="Times New Roman"/>
      <family val="1"/>
    </font>
    <font>
      <b/>
      <sz val="12"/>
      <color theme="1"/>
      <name val="Times New Roman"/>
      <family val="1"/>
    </font>
    <font>
      <i/>
      <sz val="12"/>
      <color theme="1"/>
      <name val="Times New Roman"/>
      <family val="1"/>
    </font>
    <font>
      <i/>
      <sz val="9"/>
      <color theme="1"/>
      <name val="Times New Roman"/>
      <family val="1"/>
    </font>
    <font>
      <i/>
      <sz val="10"/>
      <color theme="1"/>
      <name val="Times New Roman"/>
      <family val="1"/>
    </font>
    <font>
      <b/>
      <u/>
      <sz val="12"/>
      <name val="Times New Roman"/>
      <family val="1"/>
    </font>
    <font>
      <b/>
      <sz val="10"/>
      <color rgb="FF00B050"/>
      <name val="Times New Roman"/>
      <family val="1"/>
    </font>
    <font>
      <sz val="11"/>
      <color theme="1"/>
      <name val="Calibri"/>
      <family val="2"/>
      <charset val="163"/>
      <scheme val="minor"/>
    </font>
    <font>
      <b/>
      <i/>
      <sz val="10"/>
      <color rgb="FF00B050"/>
      <name val="Times New Roman"/>
      <family val="1"/>
    </font>
    <font>
      <b/>
      <i/>
      <sz val="12"/>
      <name val="Times New Roman"/>
      <family val="1"/>
    </font>
    <font>
      <i/>
      <sz val="12"/>
      <color rgb="FF00B050"/>
      <name val="Times New Roman"/>
      <family val="1"/>
    </font>
    <font>
      <sz val="12"/>
      <color theme="1"/>
      <name val="Times New Roman"/>
      <family val="2"/>
    </font>
    <font>
      <b/>
      <sz val="10"/>
      <color rgb="FFFF0000"/>
      <name val="Times New Roman"/>
      <family val="1"/>
    </font>
    <font>
      <sz val="11"/>
      <color rgb="FFFF0000"/>
      <name val="Times New Roman"/>
      <family val="1"/>
      <charset val="163"/>
    </font>
  </fonts>
  <fills count="52">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right style="medium">
        <color indexed="0"/>
      </right>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2292">
    <xf numFmtId="0" fontId="0" fillId="0" borderId="0"/>
    <xf numFmtId="185" fontId="78" fillId="0" borderId="0" applyFont="0" applyFill="0" applyBorder="0" applyAlignment="0" applyProtection="0"/>
    <xf numFmtId="0" fontId="26" fillId="0" borderId="0" applyNumberFormat="0" applyFill="0" applyBorder="0" applyAlignment="0" applyProtection="0"/>
    <xf numFmtId="0" fontId="79" fillId="0" borderId="0"/>
    <xf numFmtId="3" fontId="80" fillId="0" borderId="1"/>
    <xf numFmtId="186" fontId="81" fillId="0" borderId="2">
      <alignment horizontal="center"/>
      <protection hidden="1"/>
    </xf>
    <xf numFmtId="186" fontId="81" fillId="0" borderId="2">
      <alignment horizontal="center"/>
      <protection hidden="1"/>
    </xf>
    <xf numFmtId="181" fontId="82" fillId="0" borderId="3" applyFont="0" applyBorder="0"/>
    <xf numFmtId="166" fontId="6" fillId="0" borderId="0" applyFont="0" applyFill="0" applyBorder="0" applyAlignment="0" applyProtection="0"/>
    <xf numFmtId="0" fontId="83" fillId="0" borderId="0" applyFont="0" applyFill="0" applyBorder="0" applyAlignment="0" applyProtection="0"/>
    <xf numFmtId="167" fontId="6" fillId="0" borderId="0" applyFont="0" applyFill="0" applyBorder="0" applyAlignment="0" applyProtection="0"/>
    <xf numFmtId="0" fontId="24" fillId="0" borderId="0" applyNumberFormat="0" applyFill="0" applyBorder="0" applyAlignment="0" applyProtection="0"/>
    <xf numFmtId="187" fontId="83" fillId="0" borderId="0" applyFont="0" applyFill="0" applyBorder="0" applyAlignment="0" applyProtection="0"/>
    <xf numFmtId="0" fontId="84" fillId="0" borderId="4"/>
    <xf numFmtId="188" fontId="83" fillId="0" borderId="0" applyFont="0" applyFill="0" applyBorder="0" applyAlignment="0" applyProtection="0"/>
    <xf numFmtId="168" fontId="85" fillId="0" borderId="0" applyFont="0" applyFill="0" applyBorder="0" applyAlignment="0" applyProtection="0"/>
    <xf numFmtId="178" fontId="85" fillId="0" borderId="0" applyFont="0" applyFill="0" applyBorder="0" applyAlignment="0" applyProtection="0"/>
    <xf numFmtId="178" fontId="7" fillId="0" borderId="0" applyFont="0" applyFill="0" applyBorder="0" applyAlignment="0" applyProtection="0"/>
    <xf numFmtId="169" fontId="9" fillId="0" borderId="0" applyFont="0" applyFill="0" applyBorder="0" applyAlignment="0" applyProtection="0"/>
    <xf numFmtId="0" fontId="83"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86" fillId="0" borderId="0"/>
    <xf numFmtId="40" fontId="87" fillId="0" borderId="0" applyFont="0" applyFill="0" applyBorder="0" applyAlignment="0" applyProtection="0"/>
    <xf numFmtId="38" fontId="87" fillId="0" borderId="0" applyFont="0" applyFill="0" applyBorder="0" applyAlignment="0" applyProtection="0"/>
    <xf numFmtId="0" fontId="24" fillId="0" borderId="0" applyNumberFormat="0" applyFill="0" applyBorder="0" applyAlignment="0" applyProtection="0"/>
    <xf numFmtId="168" fontId="26" fillId="0" borderId="0" applyFont="0" applyFill="0" applyBorder="0" applyAlignment="0" applyProtection="0"/>
    <xf numFmtId="0" fontId="24" fillId="0" borderId="0"/>
    <xf numFmtId="42" fontId="88" fillId="0" borderId="0" applyFont="0" applyFill="0" applyBorder="0" applyAlignment="0" applyProtection="0"/>
    <xf numFmtId="0" fontId="89" fillId="0" borderId="0"/>
    <xf numFmtId="189" fontId="26" fillId="0" borderId="0" applyFont="0" applyFill="0" applyBorder="0" applyAlignment="0" applyProtection="0"/>
    <xf numFmtId="42" fontId="88" fillId="0" borderId="0" applyFont="0" applyFill="0" applyBorder="0" applyAlignment="0" applyProtection="0"/>
    <xf numFmtId="0" fontId="89" fillId="0" borderId="0"/>
    <xf numFmtId="42" fontId="88" fillId="0" borderId="0" applyFont="0" applyFill="0" applyBorder="0" applyAlignment="0" applyProtection="0"/>
    <xf numFmtId="0" fontId="90" fillId="0" borderId="0">
      <alignment vertical="top"/>
    </xf>
    <xf numFmtId="0" fontId="27" fillId="0" borderId="0" applyNumberFormat="0" applyFill="0" applyBorder="0" applyAlignment="0" applyProtection="0"/>
    <xf numFmtId="190" fontId="88" fillId="0" borderId="0" applyFont="0" applyFill="0" applyBorder="0" applyAlignment="0" applyProtection="0"/>
    <xf numFmtId="0" fontId="27" fillId="0" borderId="0" applyNumberFormat="0" applyFill="0" applyBorder="0" applyAlignment="0" applyProtection="0"/>
    <xf numFmtId="0" fontId="9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89" fillId="0" borderId="0"/>
    <xf numFmtId="0" fontId="27" fillId="0" borderId="0" applyNumberFormat="0" applyFill="0" applyBorder="0" applyAlignment="0" applyProtection="0"/>
    <xf numFmtId="0" fontId="89" fillId="0" borderId="0"/>
    <xf numFmtId="0" fontId="89" fillId="0" borderId="0"/>
    <xf numFmtId="0" fontId="91" fillId="0" borderId="0" applyFont="0" applyFill="0" applyBorder="0" applyAlignment="0" applyProtection="0"/>
    <xf numFmtId="0" fontId="89" fillId="0" borderId="0"/>
    <xf numFmtId="0" fontId="91" fillId="0" borderId="0" applyFont="0" applyFill="0" applyBorder="0" applyAlignment="0" applyProtection="0"/>
    <xf numFmtId="0" fontId="27" fillId="0" borderId="0" applyNumberFormat="0" applyFill="0" applyBorder="0" applyAlignment="0" applyProtection="0"/>
    <xf numFmtId="42" fontId="88" fillId="0" borderId="0" applyFont="0" applyFill="0" applyBorder="0" applyAlignment="0" applyProtection="0"/>
    <xf numFmtId="42" fontId="88" fillId="0" borderId="0" applyFont="0" applyFill="0" applyBorder="0" applyAlignment="0" applyProtection="0"/>
    <xf numFmtId="0" fontId="89" fillId="0" borderId="0"/>
    <xf numFmtId="0" fontId="89" fillId="0" borderId="0"/>
    <xf numFmtId="0" fontId="27" fillId="0" borderId="0" applyNumberFormat="0" applyFill="0" applyBorder="0" applyAlignment="0" applyProtection="0"/>
    <xf numFmtId="42" fontId="88" fillId="0" borderId="0" applyFont="0" applyFill="0" applyBorder="0" applyAlignment="0" applyProtection="0"/>
    <xf numFmtId="0" fontId="5" fillId="0" borderId="0"/>
    <xf numFmtId="0" fontId="9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88" fillId="0" borderId="0" applyFont="0" applyFill="0" applyBorder="0" applyAlignment="0" applyProtection="0"/>
    <xf numFmtId="0" fontId="27" fillId="0" borderId="0" applyNumberFormat="0" applyFill="0" applyBorder="0" applyAlignment="0" applyProtection="0"/>
    <xf numFmtId="0" fontId="91" fillId="0" borderId="0" applyFont="0" applyFill="0" applyBorder="0" applyAlignment="0" applyProtection="0"/>
    <xf numFmtId="0" fontId="89" fillId="0" borderId="0"/>
    <xf numFmtId="0" fontId="89" fillId="0" borderId="0"/>
    <xf numFmtId="0" fontId="89" fillId="0" borderId="0"/>
    <xf numFmtId="0" fontId="91" fillId="0" borderId="0"/>
    <xf numFmtId="0" fontId="91" fillId="0" borderId="0"/>
    <xf numFmtId="0" fontId="89" fillId="0" borderId="0"/>
    <xf numFmtId="42" fontId="88" fillId="0" borderId="0" applyFont="0" applyFill="0" applyBorder="0" applyAlignment="0" applyProtection="0"/>
    <xf numFmtId="0" fontId="27" fillId="0" borderId="0" applyNumberFormat="0" applyFill="0" applyBorder="0" applyAlignment="0" applyProtection="0"/>
    <xf numFmtId="42" fontId="88" fillId="0" borderId="0" applyFont="0" applyFill="0" applyBorder="0" applyAlignment="0" applyProtection="0"/>
    <xf numFmtId="179" fontId="78" fillId="0" borderId="0" applyFont="0" applyFill="0" applyBorder="0" applyAlignment="0" applyProtection="0"/>
    <xf numFmtId="179" fontId="78" fillId="0" borderId="0" applyFont="0" applyFill="0" applyBorder="0" applyAlignment="0" applyProtection="0"/>
    <xf numFmtId="191" fontId="78" fillId="0" borderId="0" applyFont="0" applyFill="0" applyBorder="0" applyAlignment="0" applyProtection="0"/>
    <xf numFmtId="185" fontId="78" fillId="0" borderId="0" applyFont="0" applyFill="0" applyBorder="0" applyAlignment="0" applyProtection="0"/>
    <xf numFmtId="178" fontId="7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3" fontId="88" fillId="0" borderId="0" applyFont="0" applyFill="0" applyBorder="0" applyAlignment="0" applyProtection="0"/>
    <xf numFmtId="194" fontId="88" fillId="0" borderId="0" applyFont="0" applyFill="0" applyBorder="0" applyAlignment="0" applyProtection="0"/>
    <xf numFmtId="43" fontId="88" fillId="0" borderId="0" applyFont="0" applyFill="0" applyBorder="0" applyAlignment="0" applyProtection="0"/>
    <xf numFmtId="168" fontId="78" fillId="0" borderId="0" applyFont="0" applyFill="0" applyBorder="0" applyAlignment="0" applyProtection="0"/>
    <xf numFmtId="42" fontId="88" fillId="0" borderId="0" applyFont="0" applyFill="0" applyBorder="0" applyAlignment="0" applyProtection="0"/>
    <xf numFmtId="42" fontId="88" fillId="0" borderId="0" applyFont="0" applyFill="0" applyBorder="0" applyAlignment="0" applyProtection="0"/>
    <xf numFmtId="195" fontId="88" fillId="0" borderId="0" applyFont="0" applyFill="0" applyBorder="0" applyAlignment="0" applyProtection="0"/>
    <xf numFmtId="196" fontId="78" fillId="0" borderId="0" applyFont="0" applyFill="0" applyBorder="0" applyAlignment="0" applyProtection="0"/>
    <xf numFmtId="196" fontId="88" fillId="0" borderId="0" applyFont="0" applyFill="0" applyBorder="0" applyAlignment="0" applyProtection="0"/>
    <xf numFmtId="197" fontId="88" fillId="0" borderId="0" applyFont="0" applyFill="0" applyBorder="0" applyAlignment="0" applyProtection="0"/>
    <xf numFmtId="190"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3" fontId="88" fillId="0" borderId="0" applyFont="0" applyFill="0" applyBorder="0" applyAlignment="0" applyProtection="0"/>
    <xf numFmtId="178" fontId="78" fillId="0" borderId="0" applyFont="0" applyFill="0" applyBorder="0" applyAlignment="0" applyProtection="0"/>
    <xf numFmtId="194" fontId="88" fillId="0" borderId="0" applyFont="0" applyFill="0" applyBorder="0" applyAlignment="0" applyProtection="0"/>
    <xf numFmtId="43" fontId="8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41" fontId="88" fillId="0" borderId="0" applyFont="0" applyFill="0" applyBorder="0" applyAlignment="0" applyProtection="0"/>
    <xf numFmtId="42" fontId="88" fillId="0" borderId="0" applyFont="0" applyFill="0" applyBorder="0" applyAlignment="0" applyProtection="0"/>
    <xf numFmtId="195" fontId="88" fillId="0" borderId="0" applyFont="0" applyFill="0" applyBorder="0" applyAlignment="0" applyProtection="0"/>
    <xf numFmtId="196" fontId="78" fillId="0" borderId="0" applyFont="0" applyFill="0" applyBorder="0" applyAlignment="0" applyProtection="0"/>
    <xf numFmtId="196" fontId="88" fillId="0" borderId="0" applyFont="0" applyFill="0" applyBorder="0" applyAlignment="0" applyProtection="0"/>
    <xf numFmtId="197" fontId="88" fillId="0" borderId="0" applyFont="0" applyFill="0" applyBorder="0" applyAlignment="0" applyProtection="0"/>
    <xf numFmtId="168" fontId="78" fillId="0" borderId="0" applyFont="0" applyFill="0" applyBorder="0" applyAlignment="0" applyProtection="0"/>
    <xf numFmtId="190" fontId="88" fillId="0" borderId="0" applyFont="0" applyFill="0" applyBorder="0" applyAlignment="0" applyProtection="0"/>
    <xf numFmtId="178" fontId="7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41"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3" fontId="88" fillId="0" borderId="0" applyFont="0" applyFill="0" applyBorder="0" applyAlignment="0" applyProtection="0"/>
    <xf numFmtId="194" fontId="88" fillId="0" borderId="0" applyFont="0" applyFill="0" applyBorder="0" applyAlignment="0" applyProtection="0"/>
    <xf numFmtId="43" fontId="88" fillId="0" borderId="0" applyFont="0" applyFill="0" applyBorder="0" applyAlignment="0" applyProtection="0"/>
    <xf numFmtId="168" fontId="78" fillId="0" borderId="0" applyFont="0" applyFill="0" applyBorder="0" applyAlignment="0" applyProtection="0"/>
    <xf numFmtId="179" fontId="78" fillId="0" borderId="0" applyFont="0" applyFill="0" applyBorder="0" applyAlignment="0" applyProtection="0"/>
    <xf numFmtId="179" fontId="78" fillId="0" borderId="0" applyFont="0" applyFill="0" applyBorder="0" applyAlignment="0" applyProtection="0"/>
    <xf numFmtId="191" fontId="78" fillId="0" borderId="0" applyFont="0" applyFill="0" applyBorder="0" applyAlignment="0" applyProtection="0"/>
    <xf numFmtId="185" fontId="7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88" fillId="0" borderId="0" applyFont="0" applyFill="0" applyBorder="0" applyAlignment="0" applyProtection="0"/>
    <xf numFmtId="195" fontId="88" fillId="0" borderId="0" applyFont="0" applyFill="0" applyBorder="0" applyAlignment="0" applyProtection="0"/>
    <xf numFmtId="196" fontId="78" fillId="0" borderId="0" applyFont="0" applyFill="0" applyBorder="0" applyAlignment="0" applyProtection="0"/>
    <xf numFmtId="196" fontId="88" fillId="0" borderId="0" applyFont="0" applyFill="0" applyBorder="0" applyAlignment="0" applyProtection="0"/>
    <xf numFmtId="179" fontId="78" fillId="0" borderId="0" applyFont="0" applyFill="0" applyBorder="0" applyAlignment="0" applyProtection="0"/>
    <xf numFmtId="42" fontId="88" fillId="0" borderId="0" applyFont="0" applyFill="0" applyBorder="0" applyAlignment="0" applyProtection="0"/>
    <xf numFmtId="42" fontId="88" fillId="0" borderId="0" applyFont="0" applyFill="0" applyBorder="0" applyAlignment="0" applyProtection="0"/>
    <xf numFmtId="0" fontId="89" fillId="0" borderId="0"/>
    <xf numFmtId="197" fontId="88" fillId="0" borderId="0" applyFont="0" applyFill="0" applyBorder="0" applyAlignment="0" applyProtection="0"/>
    <xf numFmtId="0" fontId="89" fillId="0" borderId="0"/>
    <xf numFmtId="0" fontId="89" fillId="0" borderId="0"/>
    <xf numFmtId="42" fontId="88" fillId="0" borderId="0" applyFont="0" applyFill="0" applyBorder="0" applyAlignment="0" applyProtection="0"/>
    <xf numFmtId="42" fontId="88" fillId="0" borderId="0" applyFont="0" applyFill="0" applyBorder="0" applyAlignment="0" applyProtection="0"/>
    <xf numFmtId="42" fontId="88" fillId="0" borderId="0" applyFont="0" applyFill="0" applyBorder="0" applyAlignment="0" applyProtection="0"/>
    <xf numFmtId="42" fontId="88" fillId="0" borderId="0" applyFont="0" applyFill="0" applyBorder="0" applyAlignment="0" applyProtection="0"/>
    <xf numFmtId="168" fontId="7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89" fontId="88" fillId="0" borderId="0" applyFont="0" applyFill="0" applyBorder="0" applyAlignment="0" applyProtection="0"/>
    <xf numFmtId="41"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41"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165" fontId="88" fillId="0" borderId="0" applyFont="0" applyFill="0" applyBorder="0" applyAlignment="0" applyProtection="0"/>
    <xf numFmtId="165"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2" fontId="88" fillId="0" borderId="0" applyFont="0" applyFill="0" applyBorder="0" applyAlignment="0" applyProtection="0"/>
    <xf numFmtId="43" fontId="88" fillId="0" borderId="0" applyFont="0" applyFill="0" applyBorder="0" applyAlignment="0" applyProtection="0"/>
    <xf numFmtId="193" fontId="88" fillId="0" borderId="0" applyFont="0" applyFill="0" applyBorder="0" applyAlignment="0" applyProtection="0"/>
    <xf numFmtId="194" fontId="88" fillId="0" borderId="0" applyFont="0" applyFill="0" applyBorder="0" applyAlignment="0" applyProtection="0"/>
    <xf numFmtId="43" fontId="88" fillId="0" borderId="0" applyFont="0" applyFill="0" applyBorder="0" applyAlignment="0" applyProtection="0"/>
    <xf numFmtId="179" fontId="78" fillId="0" borderId="0" applyFont="0" applyFill="0" applyBorder="0" applyAlignment="0" applyProtection="0"/>
    <xf numFmtId="179" fontId="78" fillId="0" borderId="0" applyFont="0" applyFill="0" applyBorder="0" applyAlignment="0" applyProtection="0"/>
    <xf numFmtId="191" fontId="78" fillId="0" borderId="0" applyFont="0" applyFill="0" applyBorder="0" applyAlignment="0" applyProtection="0"/>
    <xf numFmtId="185" fontId="78" fillId="0" borderId="0" applyFont="0" applyFill="0" applyBorder="0" applyAlignment="0" applyProtection="0"/>
    <xf numFmtId="178" fontId="78" fillId="0" borderId="0" applyFont="0" applyFill="0" applyBorder="0" applyAlignment="0" applyProtection="0"/>
    <xf numFmtId="42" fontId="88" fillId="0" borderId="0" applyFont="0" applyFill="0" applyBorder="0" applyAlignment="0" applyProtection="0"/>
    <xf numFmtId="0" fontId="27" fillId="0" borderId="0" applyNumberFormat="0" applyFill="0" applyBorder="0" applyAlignment="0" applyProtection="0"/>
    <xf numFmtId="0" fontId="89" fillId="0" borderId="0"/>
    <xf numFmtId="0" fontId="89" fillId="0" borderId="0"/>
    <xf numFmtId="0" fontId="90" fillId="0" borderId="0">
      <alignment vertical="top"/>
    </xf>
    <xf numFmtId="0" fontId="89" fillId="0" borderId="0"/>
    <xf numFmtId="0" fontId="27" fillId="0" borderId="0" applyNumberFormat="0" applyFill="0" applyBorder="0" applyAlignment="0" applyProtection="0"/>
    <xf numFmtId="0" fontId="89" fillId="0" borderId="0"/>
    <xf numFmtId="0" fontId="27" fillId="0" borderId="0" applyNumberFormat="0" applyFill="0" applyBorder="0" applyAlignment="0" applyProtection="0"/>
    <xf numFmtId="0" fontId="89" fillId="0" borderId="0"/>
    <xf numFmtId="200" fontId="92" fillId="0" borderId="0" applyFont="0" applyFill="0" applyBorder="0" applyAlignment="0" applyProtection="0"/>
    <xf numFmtId="201" fontId="93" fillId="0" borderId="0" applyFont="0" applyFill="0" applyBorder="0" applyAlignment="0" applyProtection="0"/>
    <xf numFmtId="202" fontId="9" fillId="0" borderId="0" applyFont="0" applyFill="0" applyBorder="0" applyAlignment="0" applyProtection="0"/>
    <xf numFmtId="203" fontId="54" fillId="0" borderId="0" applyFont="0" applyFill="0" applyBorder="0" applyAlignment="0" applyProtection="0"/>
    <xf numFmtId="185" fontId="54" fillId="0" borderId="0" applyFont="0" applyFill="0" applyBorder="0" applyAlignment="0" applyProtection="0"/>
    <xf numFmtId="202" fontId="9" fillId="0" borderId="0" applyFont="0" applyFill="0" applyBorder="0" applyAlignment="0" applyProtection="0"/>
    <xf numFmtId="203" fontId="54" fillId="0" borderId="0" applyFont="0" applyFill="0" applyBorder="0" applyAlignment="0" applyProtection="0"/>
    <xf numFmtId="170" fontId="94" fillId="0" borderId="0" applyFont="0" applyFill="0" applyBorder="0" applyAlignment="0" applyProtection="0"/>
    <xf numFmtId="171" fontId="94" fillId="0" borderId="0" applyFont="0" applyFill="0" applyBorder="0" applyAlignment="0" applyProtection="0"/>
    <xf numFmtId="204" fontId="27" fillId="0" borderId="0" applyFont="0" applyFill="0" applyBorder="0" applyAlignment="0" applyProtection="0"/>
    <xf numFmtId="171" fontId="95" fillId="0" borderId="0" applyFont="0" applyFill="0" applyBorder="0" applyAlignment="0" applyProtection="0"/>
    <xf numFmtId="0" fontId="10" fillId="0" borderId="0"/>
    <xf numFmtId="0" fontId="10" fillId="0" borderId="0"/>
    <xf numFmtId="0" fontId="10" fillId="0" borderId="0"/>
    <xf numFmtId="0" fontId="96" fillId="0" borderId="0"/>
    <xf numFmtId="1" fontId="97" fillId="0" borderId="1" applyBorder="0" applyAlignment="0">
      <alignment horizontal="center"/>
    </xf>
    <xf numFmtId="3" fontId="80" fillId="0" borderId="1"/>
    <xf numFmtId="3" fontId="80" fillId="0" borderId="1"/>
    <xf numFmtId="0" fontId="11" fillId="2" borderId="0"/>
    <xf numFmtId="0" fontId="12" fillId="2" borderId="0"/>
    <xf numFmtId="0" fontId="11" fillId="2" borderId="0"/>
    <xf numFmtId="0" fontId="11" fillId="2" borderId="0"/>
    <xf numFmtId="0" fontId="12" fillId="2" borderId="0"/>
    <xf numFmtId="0" fontId="11" fillId="2" borderId="0"/>
    <xf numFmtId="0" fontId="11" fillId="2" borderId="0"/>
    <xf numFmtId="0" fontId="12" fillId="2" borderId="0"/>
    <xf numFmtId="0" fontId="11" fillId="2" borderId="0"/>
    <xf numFmtId="0" fontId="12" fillId="2" borderId="0"/>
    <xf numFmtId="0" fontId="12" fillId="2" borderId="0"/>
    <xf numFmtId="0" fontId="12" fillId="2" borderId="0"/>
    <xf numFmtId="0" fontId="12" fillId="2" borderId="0"/>
    <xf numFmtId="0" fontId="11" fillId="2" borderId="0"/>
    <xf numFmtId="0" fontId="12" fillId="2" borderId="0"/>
    <xf numFmtId="0" fontId="12" fillId="2" borderId="0"/>
    <xf numFmtId="0" fontId="12" fillId="2" borderId="0"/>
    <xf numFmtId="0" fontId="12" fillId="2" borderId="0"/>
    <xf numFmtId="0" fontId="11" fillId="2" borderId="0"/>
    <xf numFmtId="0" fontId="12" fillId="2" borderId="0"/>
    <xf numFmtId="0" fontId="11" fillId="2" borderId="0"/>
    <xf numFmtId="0" fontId="11" fillId="2" borderId="0"/>
    <xf numFmtId="0" fontId="11" fillId="2" borderId="0"/>
    <xf numFmtId="0" fontId="12" fillId="2" borderId="0"/>
    <xf numFmtId="0" fontId="11" fillId="2" borderId="0"/>
    <xf numFmtId="0" fontId="11" fillId="2" borderId="0"/>
    <xf numFmtId="0" fontId="12" fillId="2" borderId="0"/>
    <xf numFmtId="0" fontId="11" fillId="2" borderId="0"/>
    <xf numFmtId="0" fontId="11" fillId="2" borderId="0"/>
    <xf numFmtId="0" fontId="11" fillId="2" borderId="0"/>
    <xf numFmtId="0" fontId="12" fillId="2" borderId="0"/>
    <xf numFmtId="0" fontId="11" fillId="2" borderId="0"/>
    <xf numFmtId="0" fontId="11" fillId="2" borderId="0"/>
    <xf numFmtId="0" fontId="11" fillId="2" borderId="0"/>
    <xf numFmtId="0" fontId="12" fillId="2" borderId="0"/>
    <xf numFmtId="0" fontId="11" fillId="2" borderId="0"/>
    <xf numFmtId="0" fontId="12" fillId="2" borderId="0"/>
    <xf numFmtId="0" fontId="12" fillId="2" borderId="0"/>
    <xf numFmtId="0" fontId="12" fillId="2" borderId="0"/>
    <xf numFmtId="0" fontId="11" fillId="2" borderId="0"/>
    <xf numFmtId="0" fontId="12" fillId="2" borderId="0"/>
    <xf numFmtId="0" fontId="11" fillId="2" borderId="0"/>
    <xf numFmtId="0" fontId="12" fillId="2" borderId="0"/>
    <xf numFmtId="0" fontId="11" fillId="2" borderId="0"/>
    <xf numFmtId="0" fontId="11" fillId="2" borderId="0"/>
    <xf numFmtId="0" fontId="12" fillId="2" borderId="0"/>
    <xf numFmtId="0" fontId="11" fillId="2" borderId="0"/>
    <xf numFmtId="0" fontId="11" fillId="2" borderId="0"/>
    <xf numFmtId="0" fontId="11" fillId="2" borderId="0"/>
    <xf numFmtId="0" fontId="11" fillId="2" borderId="0"/>
    <xf numFmtId="0" fontId="91" fillId="0" borderId="5"/>
    <xf numFmtId="0" fontId="12" fillId="2" borderId="0"/>
    <xf numFmtId="0" fontId="11" fillId="2" borderId="0"/>
    <xf numFmtId="0" fontId="12" fillId="2" borderId="0"/>
    <xf numFmtId="0" fontId="11" fillId="2" borderId="0"/>
    <xf numFmtId="0" fontId="12" fillId="2" borderId="0"/>
    <xf numFmtId="0" fontId="12" fillId="2" borderId="0"/>
    <xf numFmtId="0" fontId="215" fillId="2" borderId="0"/>
    <xf numFmtId="0" fontId="12"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2" fillId="2" borderId="0"/>
    <xf numFmtId="0" fontId="12" fillId="2" borderId="0"/>
    <xf numFmtId="0" fontId="11" fillId="2" borderId="0"/>
    <xf numFmtId="0" fontId="98" fillId="0" borderId="0" applyFont="0" applyFill="0" applyBorder="0" applyAlignment="0">
      <alignment horizontal="left"/>
    </xf>
    <xf numFmtId="0" fontId="11" fillId="2" borderId="0"/>
    <xf numFmtId="0" fontId="11" fillId="2" borderId="0"/>
    <xf numFmtId="0" fontId="11" fillId="2" borderId="0"/>
    <xf numFmtId="0" fontId="11" fillId="2" borderId="0"/>
    <xf numFmtId="0" fontId="12" fillId="2" borderId="0"/>
    <xf numFmtId="0" fontId="12" fillId="2" borderId="0"/>
    <xf numFmtId="0" fontId="11" fillId="2" borderId="0"/>
    <xf numFmtId="0" fontId="12" fillId="2" borderId="0"/>
    <xf numFmtId="0" fontId="12" fillId="2" borderId="0"/>
    <xf numFmtId="0" fontId="26" fillId="2" borderId="0"/>
    <xf numFmtId="0" fontId="26" fillId="2" borderId="0"/>
    <xf numFmtId="0" fontId="11" fillId="2" borderId="0"/>
    <xf numFmtId="0" fontId="11" fillId="2" borderId="0"/>
    <xf numFmtId="0" fontId="11" fillId="2" borderId="0"/>
    <xf numFmtId="0" fontId="12" fillId="2" borderId="0"/>
    <xf numFmtId="0" fontId="12" fillId="2" borderId="0"/>
    <xf numFmtId="0" fontId="12" fillId="2" borderId="0"/>
    <xf numFmtId="0" fontId="11" fillId="2" borderId="0"/>
    <xf numFmtId="0" fontId="12" fillId="2" borderId="0"/>
    <xf numFmtId="0" fontId="12" fillId="2" borderId="0"/>
    <xf numFmtId="0" fontId="11" fillId="2" borderId="0"/>
    <xf numFmtId="0" fontId="12" fillId="2" borderId="0"/>
    <xf numFmtId="0" fontId="12" fillId="2" borderId="0"/>
    <xf numFmtId="0" fontId="215" fillId="2" borderId="0"/>
    <xf numFmtId="0" fontId="12" fillId="2" borderId="0"/>
    <xf numFmtId="0" fontId="11" fillId="2" borderId="0"/>
    <xf numFmtId="0" fontId="12" fillId="2" borderId="0"/>
    <xf numFmtId="0" fontId="12" fillId="2" borderId="0"/>
    <xf numFmtId="0" fontId="11" fillId="2" borderId="0"/>
    <xf numFmtId="0" fontId="12" fillId="2" borderId="0"/>
    <xf numFmtId="0" fontId="11" fillId="2" borderId="0"/>
    <xf numFmtId="0" fontId="12" fillId="2" borderId="0"/>
    <xf numFmtId="0" fontId="12" fillId="2" borderId="0"/>
    <xf numFmtId="0" fontId="12" fillId="2" borderId="0"/>
    <xf numFmtId="0" fontId="12" fillId="2" borderId="0"/>
    <xf numFmtId="0" fontId="12" fillId="2" borderId="0"/>
    <xf numFmtId="0" fontId="11" fillId="2" borderId="0"/>
    <xf numFmtId="0" fontId="12" fillId="2" borderId="0"/>
    <xf numFmtId="0" fontId="12" fillId="2" borderId="0"/>
    <xf numFmtId="0" fontId="12" fillId="2" borderId="0"/>
    <xf numFmtId="0" fontId="98" fillId="0" borderId="0" applyFont="0" applyFill="0" applyBorder="0" applyAlignment="0">
      <alignment horizontal="left"/>
    </xf>
    <xf numFmtId="0" fontId="11" fillId="2" borderId="0"/>
    <xf numFmtId="0" fontId="11" fillId="2" borderId="0"/>
    <xf numFmtId="0" fontId="11" fillId="2" borderId="0"/>
    <xf numFmtId="0" fontId="12" fillId="2" borderId="0"/>
    <xf numFmtId="0" fontId="11" fillId="2" borderId="0"/>
    <xf numFmtId="0" fontId="11" fillId="2" borderId="0"/>
    <xf numFmtId="0" fontId="12" fillId="2" borderId="0"/>
    <xf numFmtId="0" fontId="12" fillId="2" borderId="0"/>
    <xf numFmtId="0" fontId="12" fillId="2" borderId="0"/>
    <xf numFmtId="0" fontId="12" fillId="2" borderId="0"/>
    <xf numFmtId="0" fontId="12" fillId="2" borderId="0"/>
    <xf numFmtId="0" fontId="11" fillId="2" borderId="0"/>
    <xf numFmtId="0" fontId="12" fillId="2" borderId="0"/>
    <xf numFmtId="0" fontId="12" fillId="2" borderId="0"/>
    <xf numFmtId="0" fontId="12" fillId="2" borderId="0"/>
    <xf numFmtId="0" fontId="11" fillId="2" borderId="0"/>
    <xf numFmtId="0" fontId="12" fillId="2" borderId="0"/>
    <xf numFmtId="0" fontId="11" fillId="2" borderId="0"/>
    <xf numFmtId="0" fontId="12" fillId="2" borderId="0"/>
    <xf numFmtId="0" fontId="11" fillId="2" borderId="0"/>
    <xf numFmtId="0" fontId="11" fillId="2" borderId="0"/>
    <xf numFmtId="0" fontId="12" fillId="2" borderId="0"/>
    <xf numFmtId="0" fontId="11" fillId="2" borderId="0"/>
    <xf numFmtId="0" fontId="11" fillId="2" borderId="0"/>
    <xf numFmtId="0" fontId="12" fillId="2" borderId="0"/>
    <xf numFmtId="0" fontId="12" fillId="2" borderId="0"/>
    <xf numFmtId="0" fontId="11" fillId="2" borderId="0"/>
    <xf numFmtId="0" fontId="11" fillId="2" borderId="0"/>
    <xf numFmtId="0" fontId="11" fillId="2" borderId="0"/>
    <xf numFmtId="0" fontId="12" fillId="2" borderId="0"/>
    <xf numFmtId="0" fontId="11" fillId="2" borderId="0"/>
    <xf numFmtId="0" fontId="11" fillId="2" borderId="0"/>
    <xf numFmtId="0" fontId="11" fillId="2" borderId="0"/>
    <xf numFmtId="0" fontId="12" fillId="2" borderId="0"/>
    <xf numFmtId="0" fontId="12" fillId="2" borderId="0"/>
    <xf numFmtId="0" fontId="12" fillId="2" borderId="0"/>
    <xf numFmtId="0" fontId="11" fillId="2" borderId="0"/>
    <xf numFmtId="0" fontId="12" fillId="2" borderId="0"/>
    <xf numFmtId="0" fontId="11" fillId="2" borderId="0"/>
    <xf numFmtId="0" fontId="12" fillId="2" borderId="0"/>
    <xf numFmtId="0" fontId="11" fillId="2" borderId="0"/>
    <xf numFmtId="0" fontId="11" fillId="2" borderId="0"/>
    <xf numFmtId="0" fontId="11" fillId="2" borderId="0"/>
    <xf numFmtId="0" fontId="12" fillId="2" borderId="0"/>
    <xf numFmtId="0" fontId="12" fillId="2" borderId="0"/>
    <xf numFmtId="0" fontId="11" fillId="2" borderId="0"/>
    <xf numFmtId="0" fontId="11" fillId="2" borderId="0"/>
    <xf numFmtId="0" fontId="12" fillId="2" borderId="0"/>
    <xf numFmtId="0" fontId="11" fillId="2" borderId="0"/>
    <xf numFmtId="0" fontId="11" fillId="2" borderId="0"/>
    <xf numFmtId="0" fontId="12" fillId="2" borderId="0"/>
    <xf numFmtId="0" fontId="11" fillId="2" borderId="0"/>
    <xf numFmtId="0" fontId="12" fillId="2" borderId="0"/>
    <xf numFmtId="0" fontId="11" fillId="2" borderId="0"/>
    <xf numFmtId="0" fontId="12" fillId="2" borderId="0"/>
    <xf numFmtId="200" fontId="92" fillId="0" borderId="0" applyFont="0" applyFill="0" applyBorder="0" applyAlignment="0" applyProtection="0"/>
    <xf numFmtId="0" fontId="11" fillId="2" borderId="0"/>
    <xf numFmtId="0" fontId="12" fillId="2" borderId="0"/>
    <xf numFmtId="0" fontId="12" fillId="2" borderId="0"/>
    <xf numFmtId="0" fontId="11" fillId="2" borderId="0"/>
    <xf numFmtId="0" fontId="12" fillId="2" borderId="0"/>
    <xf numFmtId="0" fontId="11" fillId="2" borderId="0"/>
    <xf numFmtId="0" fontId="11" fillId="2" borderId="0"/>
    <xf numFmtId="0" fontId="11" fillId="2" borderId="0"/>
    <xf numFmtId="200" fontId="92" fillId="0" borderId="0" applyFont="0" applyFill="0" applyBorder="0" applyAlignment="0" applyProtection="0"/>
    <xf numFmtId="200" fontId="92" fillId="0" borderId="0" applyFont="0" applyFill="0" applyBorder="0" applyAlignment="0" applyProtection="0"/>
    <xf numFmtId="0" fontId="12" fillId="2" borderId="0"/>
    <xf numFmtId="0" fontId="12" fillId="2" borderId="0"/>
    <xf numFmtId="200" fontId="92" fillId="0" borderId="0" applyFont="0" applyFill="0" applyBorder="0" applyAlignment="0" applyProtection="0"/>
    <xf numFmtId="200" fontId="92" fillId="0" borderId="0" applyFont="0" applyFill="0" applyBorder="0" applyAlignment="0" applyProtection="0"/>
    <xf numFmtId="0" fontId="12" fillId="2" borderId="0"/>
    <xf numFmtId="0" fontId="12" fillId="2" borderId="0"/>
    <xf numFmtId="0" fontId="11" fillId="2" borderId="0"/>
    <xf numFmtId="0" fontId="12" fillId="2" borderId="0"/>
    <xf numFmtId="0" fontId="12" fillId="2" borderId="0"/>
    <xf numFmtId="0" fontId="12" fillId="2" borderId="0"/>
    <xf numFmtId="0" fontId="12" fillId="2" borderId="0"/>
    <xf numFmtId="0" fontId="12" fillId="2" borderId="0"/>
    <xf numFmtId="0" fontId="11" fillId="2" borderId="0"/>
    <xf numFmtId="0" fontId="12" fillId="2" borderId="0"/>
    <xf numFmtId="0" fontId="99" fillId="0" borderId="1" applyNumberFormat="0" applyFont="0" applyBorder="0">
      <alignment horizontal="left" indent="2"/>
    </xf>
    <xf numFmtId="0" fontId="99" fillId="0" borderId="1" applyNumberFormat="0" applyFont="0" applyBorder="0">
      <alignment horizontal="left" indent="2"/>
    </xf>
    <xf numFmtId="0" fontId="11" fillId="2" borderId="0"/>
    <xf numFmtId="0" fontId="99" fillId="0" borderId="1" applyNumberFormat="0" applyFont="0" applyBorder="0">
      <alignment horizontal="left" indent="2"/>
    </xf>
    <xf numFmtId="0" fontId="98" fillId="0" borderId="0" applyFont="0" applyFill="0" applyBorder="0" applyAlignment="0">
      <alignment horizontal="left"/>
    </xf>
    <xf numFmtId="0" fontId="99" fillId="0" borderId="1" applyNumberFormat="0" applyFont="0" applyBorder="0">
      <alignment horizontal="left" indent="2"/>
    </xf>
    <xf numFmtId="0" fontId="11" fillId="2" borderId="0"/>
    <xf numFmtId="0" fontId="98" fillId="0" borderId="0" applyFont="0" applyFill="0" applyBorder="0" applyAlignment="0">
      <alignment horizontal="left"/>
    </xf>
    <xf numFmtId="0" fontId="99" fillId="0" borderId="1" applyNumberFormat="0" applyFont="0" applyBorder="0">
      <alignment horizontal="left" indent="2"/>
    </xf>
    <xf numFmtId="0" fontId="99" fillId="0" borderId="1" applyNumberFormat="0" applyFont="0" applyBorder="0">
      <alignment horizontal="left" indent="2"/>
    </xf>
    <xf numFmtId="9" fontId="8" fillId="0" borderId="0" applyFont="0" applyFill="0" applyBorder="0" applyAlignment="0" applyProtection="0"/>
    <xf numFmtId="9" fontId="52" fillId="0" borderId="0" applyFont="0" applyFill="0" applyBorder="0" applyAlignment="0" applyProtection="0"/>
    <xf numFmtId="49" fontId="100" fillId="0" borderId="6" applyNumberFormat="0" applyFont="0" applyAlignment="0">
      <alignment horizontal="center" vertical="center"/>
    </xf>
    <xf numFmtId="0" fontId="101" fillId="0" borderId="7" applyNumberFormat="0" applyFont="0" applyFill="0" applyBorder="0" applyAlignment="0">
      <alignment horizontal="center"/>
    </xf>
    <xf numFmtId="0" fontId="89" fillId="0" borderId="0">
      <alignment wrapText="1"/>
    </xf>
    <xf numFmtId="0" fontId="102" fillId="0" borderId="0"/>
    <xf numFmtId="9" fontId="103" fillId="0" borderId="0" applyBorder="0" applyAlignment="0" applyProtection="0"/>
    <xf numFmtId="0" fontId="13" fillId="2" borderId="0"/>
    <xf numFmtId="0" fontId="12" fillId="2" borderId="0"/>
    <xf numFmtId="0" fontId="13" fillId="2" borderId="0"/>
    <xf numFmtId="0" fontId="13" fillId="2" borderId="0"/>
    <xf numFmtId="0" fontId="12" fillId="2" borderId="0"/>
    <xf numFmtId="0" fontId="13" fillId="2" borderId="0"/>
    <xf numFmtId="0" fontId="12" fillId="2" borderId="0"/>
    <xf numFmtId="0" fontId="13" fillId="2" borderId="0"/>
    <xf numFmtId="0" fontId="12" fillId="2" borderId="0"/>
    <xf numFmtId="0" fontId="12" fillId="2" borderId="0"/>
    <xf numFmtId="0" fontId="12" fillId="2" borderId="0"/>
    <xf numFmtId="0" fontId="12" fillId="2" borderId="0"/>
    <xf numFmtId="0" fontId="13" fillId="2" borderId="0"/>
    <xf numFmtId="0" fontId="12" fillId="2" borderId="0"/>
    <xf numFmtId="0" fontId="12" fillId="2" borderId="0"/>
    <xf numFmtId="0" fontId="12" fillId="2" borderId="0"/>
    <xf numFmtId="0" fontId="12" fillId="2" borderId="0"/>
    <xf numFmtId="0" fontId="13" fillId="2" borderId="0"/>
    <xf numFmtId="0" fontId="12" fillId="2" borderId="0"/>
    <xf numFmtId="0" fontId="13" fillId="2" borderId="0"/>
    <xf numFmtId="0" fontId="13" fillId="2" borderId="0"/>
    <xf numFmtId="0" fontId="13" fillId="2" borderId="0"/>
    <xf numFmtId="0" fontId="12" fillId="2" borderId="0"/>
    <xf numFmtId="0" fontId="13" fillId="2" borderId="0"/>
    <xf numFmtId="0" fontId="13" fillId="2" borderId="0"/>
    <xf numFmtId="0" fontId="12" fillId="2" borderId="0"/>
    <xf numFmtId="0" fontId="13" fillId="2" borderId="0"/>
    <xf numFmtId="0" fontId="13" fillId="2" borderId="0"/>
    <xf numFmtId="0" fontId="13" fillId="2" borderId="0"/>
    <xf numFmtId="0" fontId="12" fillId="2" borderId="0"/>
    <xf numFmtId="0" fontId="13" fillId="2" borderId="0"/>
    <xf numFmtId="0" fontId="13" fillId="2" borderId="0"/>
    <xf numFmtId="0" fontId="13" fillId="2" borderId="0"/>
    <xf numFmtId="0" fontId="12" fillId="2" borderId="0"/>
    <xf numFmtId="0" fontId="13" fillId="2" borderId="0"/>
    <xf numFmtId="0" fontId="12" fillId="2" borderId="0"/>
    <xf numFmtId="0" fontId="12" fillId="2" borderId="0"/>
    <xf numFmtId="0" fontId="12" fillId="2" borderId="0"/>
    <xf numFmtId="0" fontId="13" fillId="2" borderId="0"/>
    <xf numFmtId="0" fontId="12" fillId="2" borderId="0"/>
    <xf numFmtId="0" fontId="13" fillId="2" borderId="0"/>
    <xf numFmtId="0" fontId="12" fillId="2" borderId="0"/>
    <xf numFmtId="0" fontId="13" fillId="2" borderId="0"/>
    <xf numFmtId="0" fontId="13" fillId="2" borderId="0"/>
    <xf numFmtId="0" fontId="12" fillId="2" borderId="0"/>
    <xf numFmtId="0" fontId="13" fillId="2" borderId="0"/>
    <xf numFmtId="0" fontId="13" fillId="2" borderId="0"/>
    <xf numFmtId="0" fontId="13" fillId="2" borderId="0"/>
    <xf numFmtId="0" fontId="13" fillId="2" borderId="0"/>
    <xf numFmtId="0" fontId="12" fillId="2" borderId="0"/>
    <xf numFmtId="0" fontId="13" fillId="2" borderId="0"/>
    <xf numFmtId="0" fontId="12" fillId="2" borderId="0"/>
    <xf numFmtId="0" fontId="13" fillId="2" borderId="0"/>
    <xf numFmtId="0" fontId="12" fillId="2" borderId="0"/>
    <xf numFmtId="0" fontId="12" fillId="2" borderId="0"/>
    <xf numFmtId="0" fontId="215" fillId="2" borderId="0"/>
    <xf numFmtId="0" fontId="12"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2" fillId="2" borderId="0"/>
    <xf numFmtId="0" fontId="12" fillId="2" borderId="0"/>
    <xf numFmtId="0" fontId="13" fillId="2" borderId="0"/>
    <xf numFmtId="0" fontId="13" fillId="2" borderId="0"/>
    <xf numFmtId="0" fontId="13" fillId="2" borderId="0"/>
    <xf numFmtId="0" fontId="13" fillId="2" borderId="0"/>
    <xf numFmtId="0" fontId="13" fillId="2" borderId="0"/>
    <xf numFmtId="0" fontId="12" fillId="2" borderId="0"/>
    <xf numFmtId="0" fontId="12" fillId="2" borderId="0"/>
    <xf numFmtId="0" fontId="13" fillId="2" borderId="0"/>
    <xf numFmtId="0" fontId="12" fillId="2" borderId="0"/>
    <xf numFmtId="0" fontId="12" fillId="2" borderId="0"/>
    <xf numFmtId="0" fontId="26" fillId="2" borderId="0"/>
    <xf numFmtId="0" fontId="26" fillId="2" borderId="0"/>
    <xf numFmtId="0" fontId="13" fillId="2" borderId="0"/>
    <xf numFmtId="0" fontId="13" fillId="2" borderId="0"/>
    <xf numFmtId="0" fontId="13" fillId="2" borderId="0"/>
    <xf numFmtId="0" fontId="12" fillId="2" borderId="0"/>
    <xf numFmtId="0" fontId="12" fillId="2" borderId="0"/>
    <xf numFmtId="0" fontId="12" fillId="2" borderId="0"/>
    <xf numFmtId="0" fontId="13" fillId="2" borderId="0"/>
    <xf numFmtId="0" fontId="12" fillId="2" borderId="0"/>
    <xf numFmtId="0" fontId="12" fillId="2" borderId="0"/>
    <xf numFmtId="0" fontId="13" fillId="2" borderId="0"/>
    <xf numFmtId="0" fontId="12" fillId="2" borderId="0"/>
    <xf numFmtId="0" fontId="12" fillId="2" borderId="0"/>
    <xf numFmtId="0" fontId="215" fillId="2" borderId="0"/>
    <xf numFmtId="0" fontId="12" fillId="2" borderId="0"/>
    <xf numFmtId="0" fontId="13" fillId="2" borderId="0"/>
    <xf numFmtId="0" fontId="12" fillId="2" borderId="0"/>
    <xf numFmtId="0" fontId="12" fillId="2" borderId="0"/>
    <xf numFmtId="0" fontId="13" fillId="2" borderId="0"/>
    <xf numFmtId="0" fontId="12" fillId="2" borderId="0"/>
    <xf numFmtId="0" fontId="13" fillId="2" borderId="0"/>
    <xf numFmtId="0" fontId="12" fillId="2" borderId="0"/>
    <xf numFmtId="0" fontId="12" fillId="2" borderId="0"/>
    <xf numFmtId="0" fontId="12" fillId="2" borderId="0"/>
    <xf numFmtId="0" fontId="12" fillId="2" borderId="0"/>
    <xf numFmtId="0" fontId="12" fillId="2" borderId="0"/>
    <xf numFmtId="0" fontId="13" fillId="2" borderId="0"/>
    <xf numFmtId="0" fontId="12" fillId="2" borderId="0"/>
    <xf numFmtId="0" fontId="12" fillId="2" borderId="0"/>
    <xf numFmtId="0" fontId="12" fillId="2" borderId="0"/>
    <xf numFmtId="0" fontId="13" fillId="2" borderId="0"/>
    <xf numFmtId="0" fontId="13" fillId="2" borderId="0"/>
    <xf numFmtId="0" fontId="13" fillId="2" borderId="0"/>
    <xf numFmtId="0" fontId="12" fillId="2" borderId="0"/>
    <xf numFmtId="0" fontId="13" fillId="2" borderId="0"/>
    <xf numFmtId="0" fontId="13" fillId="2" borderId="0"/>
    <xf numFmtId="0" fontId="12" fillId="2" borderId="0"/>
    <xf numFmtId="0" fontId="12" fillId="2" borderId="0"/>
    <xf numFmtId="0" fontId="12" fillId="2" borderId="0"/>
    <xf numFmtId="0" fontId="12" fillId="2" borderId="0"/>
    <xf numFmtId="0" fontId="12" fillId="2" borderId="0"/>
    <xf numFmtId="0" fontId="13" fillId="2" borderId="0"/>
    <xf numFmtId="0" fontId="12" fillId="2" borderId="0"/>
    <xf numFmtId="0" fontId="12" fillId="2" borderId="0"/>
    <xf numFmtId="0" fontId="12" fillId="2" borderId="0"/>
    <xf numFmtId="0" fontId="13" fillId="2" borderId="0"/>
    <xf numFmtId="0" fontId="12" fillId="2" borderId="0"/>
    <xf numFmtId="0" fontId="12" fillId="2" borderId="0"/>
    <xf numFmtId="0" fontId="13" fillId="2" borderId="0"/>
    <xf numFmtId="0" fontId="13" fillId="2" borderId="0"/>
    <xf numFmtId="0" fontId="12" fillId="2" borderId="0"/>
    <xf numFmtId="0" fontId="13" fillId="2" borderId="0"/>
    <xf numFmtId="0" fontId="13" fillId="2" borderId="0"/>
    <xf numFmtId="0" fontId="12" fillId="2" borderId="0"/>
    <xf numFmtId="0" fontId="12" fillId="2" borderId="0"/>
    <xf numFmtId="0" fontId="13" fillId="2" borderId="0"/>
    <xf numFmtId="0" fontId="13" fillId="2" borderId="0"/>
    <xf numFmtId="0" fontId="13" fillId="2" borderId="0"/>
    <xf numFmtId="0" fontId="12" fillId="2" borderId="0"/>
    <xf numFmtId="0" fontId="13" fillId="2" borderId="0"/>
    <xf numFmtId="0" fontId="13" fillId="2" borderId="0"/>
    <xf numFmtId="0" fontId="12" fillId="2" borderId="0"/>
    <xf numFmtId="0" fontId="12" fillId="2" borderId="0"/>
    <xf numFmtId="0" fontId="12" fillId="2" borderId="0"/>
    <xf numFmtId="0" fontId="13" fillId="2" borderId="0"/>
    <xf numFmtId="0" fontId="12" fillId="2" borderId="0"/>
    <xf numFmtId="0" fontId="13" fillId="2" borderId="0"/>
    <xf numFmtId="0" fontId="12" fillId="2" borderId="0"/>
    <xf numFmtId="0" fontId="13" fillId="2" borderId="0"/>
    <xf numFmtId="0" fontId="13" fillId="2" borderId="0"/>
    <xf numFmtId="0" fontId="13" fillId="2" borderId="0"/>
    <xf numFmtId="0" fontId="12" fillId="2" borderId="0"/>
    <xf numFmtId="0" fontId="12" fillId="2" borderId="0"/>
    <xf numFmtId="0" fontId="13" fillId="2" borderId="0"/>
    <xf numFmtId="0" fontId="13" fillId="2" borderId="0"/>
    <xf numFmtId="0" fontId="12" fillId="2" borderId="0"/>
    <xf numFmtId="0" fontId="13" fillId="2" borderId="0"/>
    <xf numFmtId="0" fontId="13" fillId="2" borderId="0"/>
    <xf numFmtId="0" fontId="12" fillId="2" borderId="0"/>
    <xf numFmtId="0" fontId="13" fillId="2" borderId="0"/>
    <xf numFmtId="0" fontId="12" fillId="2" borderId="0"/>
    <xf numFmtId="0" fontId="13" fillId="2" borderId="0"/>
    <xf numFmtId="0" fontId="12" fillId="2" borderId="0"/>
    <xf numFmtId="0" fontId="13" fillId="2" borderId="0"/>
    <xf numFmtId="0" fontId="12" fillId="2" borderId="0"/>
    <xf numFmtId="0" fontId="12" fillId="2" borderId="0"/>
    <xf numFmtId="0" fontId="13" fillId="2" borderId="0"/>
    <xf numFmtId="0" fontId="12" fillId="2" borderId="0"/>
    <xf numFmtId="0" fontId="13" fillId="2" borderId="0"/>
    <xf numFmtId="0" fontId="13" fillId="2" borderId="0"/>
    <xf numFmtId="0" fontId="13" fillId="2" borderId="0"/>
    <xf numFmtId="0" fontId="12" fillId="2" borderId="0"/>
    <xf numFmtId="0" fontId="12" fillId="2" borderId="0"/>
    <xf numFmtId="0" fontId="12" fillId="2" borderId="0"/>
    <xf numFmtId="0" fontId="12" fillId="2" borderId="0"/>
    <xf numFmtId="0" fontId="13" fillId="2" borderId="0"/>
    <xf numFmtId="0" fontId="12" fillId="2" borderId="0"/>
    <xf numFmtId="0" fontId="12" fillId="2" borderId="0"/>
    <xf numFmtId="0" fontId="12" fillId="2" borderId="0"/>
    <xf numFmtId="0" fontId="12" fillId="2" borderId="0"/>
    <xf numFmtId="0" fontId="12" fillId="2" borderId="0"/>
    <xf numFmtId="0" fontId="13" fillId="2" borderId="0"/>
    <xf numFmtId="0" fontId="12" fillId="2" borderId="0"/>
    <xf numFmtId="0" fontId="99" fillId="0" borderId="1" applyNumberFormat="0" applyFont="0" applyBorder="0" applyAlignment="0">
      <alignment horizontal="center"/>
    </xf>
    <xf numFmtId="0" fontId="99" fillId="0" borderId="1" applyNumberFormat="0" applyFont="0" applyBorder="0" applyAlignment="0">
      <alignment horizontal="center"/>
    </xf>
    <xf numFmtId="0" fontId="13" fillId="2" borderId="0"/>
    <xf numFmtId="0" fontId="99" fillId="0" borderId="1" applyNumberFormat="0" applyFont="0" applyBorder="0" applyAlignment="0">
      <alignment horizontal="center"/>
    </xf>
    <xf numFmtId="0" fontId="99" fillId="0" borderId="1" applyNumberFormat="0" applyFont="0" applyBorder="0" applyAlignment="0">
      <alignment horizontal="center"/>
    </xf>
    <xf numFmtId="0" fontId="13" fillId="2" borderId="0"/>
    <xf numFmtId="0" fontId="99" fillId="0" borderId="1" applyNumberFormat="0" applyFont="0" applyBorder="0" applyAlignment="0">
      <alignment horizontal="center"/>
    </xf>
    <xf numFmtId="0" fontId="99" fillId="0" borderId="1" applyNumberFormat="0" applyFont="0" applyBorder="0" applyAlignment="0">
      <alignment horizontal="center"/>
    </xf>
    <xf numFmtId="0" fontId="26"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15" fillId="2" borderId="0"/>
    <xf numFmtId="0" fontId="12" fillId="2" borderId="0"/>
    <xf numFmtId="0" fontId="15" fillId="2" borderId="0"/>
    <xf numFmtId="0" fontId="15" fillId="2" borderId="0"/>
    <xf numFmtId="0" fontId="12" fillId="2" borderId="0"/>
    <xf numFmtId="0" fontId="15" fillId="2" borderId="0"/>
    <xf numFmtId="0" fontId="12" fillId="2" borderId="0"/>
    <xf numFmtId="0" fontId="15" fillId="2" borderId="0"/>
    <xf numFmtId="0" fontId="12" fillId="2" borderId="0"/>
    <xf numFmtId="0" fontId="12" fillId="2" borderId="0"/>
    <xf numFmtId="0" fontId="12" fillId="2" borderId="0"/>
    <xf numFmtId="0" fontId="12" fillId="2" borderId="0"/>
    <xf numFmtId="0" fontId="15" fillId="2" borderId="0"/>
    <xf numFmtId="0" fontId="12" fillId="2" borderId="0"/>
    <xf numFmtId="0" fontId="12" fillId="2" borderId="0"/>
    <xf numFmtId="0" fontId="12" fillId="2" borderId="0"/>
    <xf numFmtId="0" fontId="12" fillId="2" borderId="0"/>
    <xf numFmtId="0" fontId="15" fillId="2" borderId="0"/>
    <xf numFmtId="0" fontId="12" fillId="2" borderId="0"/>
    <xf numFmtId="0" fontId="15" fillId="2" borderId="0"/>
    <xf numFmtId="0" fontId="15" fillId="2" borderId="0"/>
    <xf numFmtId="0" fontId="15" fillId="2" borderId="0"/>
    <xf numFmtId="0" fontId="12" fillId="2" borderId="0"/>
    <xf numFmtId="0" fontId="15" fillId="2" borderId="0"/>
    <xf numFmtId="0" fontId="15" fillId="2" borderId="0"/>
    <xf numFmtId="0" fontId="12" fillId="2" borderId="0"/>
    <xf numFmtId="0" fontId="15" fillId="2" borderId="0"/>
    <xf numFmtId="0" fontId="15" fillId="2" borderId="0"/>
    <xf numFmtId="0" fontId="15" fillId="2" borderId="0"/>
    <xf numFmtId="0" fontId="12" fillId="2" borderId="0"/>
    <xf numFmtId="0" fontId="15" fillId="2" borderId="0"/>
    <xf numFmtId="0" fontId="15" fillId="2" borderId="0"/>
    <xf numFmtId="0" fontId="15" fillId="2" borderId="0"/>
    <xf numFmtId="0" fontId="12" fillId="2" borderId="0"/>
    <xf numFmtId="0" fontId="15" fillId="2" borderId="0"/>
    <xf numFmtId="0" fontId="12" fillId="2" borderId="0"/>
    <xf numFmtId="0" fontId="12" fillId="2" borderId="0"/>
    <xf numFmtId="0" fontId="12" fillId="2" borderId="0"/>
    <xf numFmtId="0" fontId="15" fillId="2" borderId="0"/>
    <xf numFmtId="0" fontId="12" fillId="2" borderId="0"/>
    <xf numFmtId="0" fontId="15" fillId="2" borderId="0"/>
    <xf numFmtId="0" fontId="12" fillId="2" borderId="0"/>
    <xf numFmtId="0" fontId="15" fillId="2" borderId="0"/>
    <xf numFmtId="0" fontId="15" fillId="2" borderId="0"/>
    <xf numFmtId="0" fontId="12" fillId="2" borderId="0"/>
    <xf numFmtId="0" fontId="15" fillId="2" borderId="0"/>
    <xf numFmtId="0" fontId="15" fillId="2" borderId="0"/>
    <xf numFmtId="0" fontId="15" fillId="2" borderId="0"/>
    <xf numFmtId="0" fontId="15" fillId="2" borderId="0"/>
    <xf numFmtId="0" fontId="12" fillId="2" borderId="0"/>
    <xf numFmtId="0" fontId="15" fillId="2" borderId="0"/>
    <xf numFmtId="0" fontId="12" fillId="2" borderId="0"/>
    <xf numFmtId="0" fontId="15" fillId="2" borderId="0"/>
    <xf numFmtId="0" fontId="12" fillId="2" borderId="0"/>
    <xf numFmtId="0" fontId="12" fillId="2" borderId="0"/>
    <xf numFmtId="0" fontId="215" fillId="2" borderId="0"/>
    <xf numFmtId="0" fontId="12"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2" fillId="2" borderId="0"/>
    <xf numFmtId="0" fontId="12" fillId="2" borderId="0"/>
    <xf numFmtId="0" fontId="15" fillId="2" borderId="0"/>
    <xf numFmtId="0" fontId="15" fillId="2" borderId="0"/>
    <xf numFmtId="0" fontId="15" fillId="2" borderId="0"/>
    <xf numFmtId="0" fontId="15" fillId="2" borderId="0"/>
    <xf numFmtId="0" fontId="15" fillId="2" borderId="0"/>
    <xf numFmtId="0" fontId="12" fillId="2" borderId="0"/>
    <xf numFmtId="0" fontId="12" fillId="2" borderId="0"/>
    <xf numFmtId="0" fontId="15" fillId="2" borderId="0"/>
    <xf numFmtId="0" fontId="12" fillId="2" borderId="0"/>
    <xf numFmtId="0" fontId="12" fillId="2" borderId="0"/>
    <xf numFmtId="0" fontId="26" fillId="2" borderId="0"/>
    <xf numFmtId="0" fontId="26" fillId="2" borderId="0"/>
    <xf numFmtId="0" fontId="15" fillId="2" borderId="0"/>
    <xf numFmtId="0" fontId="15" fillId="2" borderId="0"/>
    <xf numFmtId="0" fontId="15" fillId="2" borderId="0"/>
    <xf numFmtId="0" fontId="12" fillId="2" borderId="0"/>
    <xf numFmtId="0" fontId="12" fillId="2" borderId="0"/>
    <xf numFmtId="0" fontId="12" fillId="2" borderId="0"/>
    <xf numFmtId="0" fontId="15" fillId="2" borderId="0"/>
    <xf numFmtId="0" fontId="12" fillId="2" borderId="0"/>
    <xf numFmtId="0" fontId="12" fillId="2" borderId="0"/>
    <xf numFmtId="0" fontId="15" fillId="2" borderId="0"/>
    <xf numFmtId="0" fontId="12" fillId="2" borderId="0"/>
    <xf numFmtId="0" fontId="12" fillId="2" borderId="0"/>
    <xf numFmtId="0" fontId="215" fillId="2" borderId="0"/>
    <xf numFmtId="0" fontId="12" fillId="2" borderId="0"/>
    <xf numFmtId="0" fontId="15" fillId="2" borderId="0"/>
    <xf numFmtId="0" fontId="12" fillId="2" borderId="0"/>
    <xf numFmtId="0" fontId="12" fillId="2" borderId="0"/>
    <xf numFmtId="0" fontId="15" fillId="2" borderId="0"/>
    <xf numFmtId="0" fontId="12" fillId="2" borderId="0"/>
    <xf numFmtId="0" fontId="15" fillId="2" borderId="0"/>
    <xf numFmtId="0" fontId="12" fillId="2" borderId="0"/>
    <xf numFmtId="0" fontId="12" fillId="2" borderId="0"/>
    <xf numFmtId="0" fontId="12" fillId="2" borderId="0"/>
    <xf numFmtId="0" fontId="12" fillId="2" borderId="0"/>
    <xf numFmtId="0" fontId="12" fillId="2" borderId="0"/>
    <xf numFmtId="0" fontId="15" fillId="2" borderId="0"/>
    <xf numFmtId="0" fontId="12" fillId="2" borderId="0"/>
    <xf numFmtId="0" fontId="12" fillId="2" borderId="0"/>
    <xf numFmtId="0" fontId="12" fillId="2" borderId="0"/>
    <xf numFmtId="0" fontId="15" fillId="2" borderId="0"/>
    <xf numFmtId="0" fontId="15" fillId="2" borderId="0"/>
    <xf numFmtId="0" fontId="15" fillId="2" borderId="0"/>
    <xf numFmtId="0" fontId="12" fillId="2" borderId="0"/>
    <xf numFmtId="0" fontId="15" fillId="2" borderId="0"/>
    <xf numFmtId="0" fontId="15" fillId="2" borderId="0"/>
    <xf numFmtId="0" fontId="12" fillId="2" borderId="0"/>
    <xf numFmtId="0" fontId="12" fillId="2" borderId="0"/>
    <xf numFmtId="0" fontId="12" fillId="2" borderId="0"/>
    <xf numFmtId="0" fontId="12" fillId="2" borderId="0"/>
    <xf numFmtId="0" fontId="12" fillId="2" borderId="0"/>
    <xf numFmtId="0" fontId="15" fillId="2" borderId="0"/>
    <xf numFmtId="0" fontId="12" fillId="2" borderId="0"/>
    <xf numFmtId="0" fontId="12" fillId="2" borderId="0"/>
    <xf numFmtId="0" fontId="12" fillId="2" borderId="0"/>
    <xf numFmtId="0" fontId="15" fillId="2" borderId="0"/>
    <xf numFmtId="0" fontId="12" fillId="2" borderId="0"/>
    <xf numFmtId="0" fontId="12" fillId="2" borderId="0"/>
    <xf numFmtId="0" fontId="15" fillId="2" borderId="0"/>
    <xf numFmtId="0" fontId="15" fillId="2" borderId="0"/>
    <xf numFmtId="0" fontId="12" fillId="2" borderId="0"/>
    <xf numFmtId="0" fontId="15" fillId="2" borderId="0"/>
    <xf numFmtId="0" fontId="15" fillId="2" borderId="0"/>
    <xf numFmtId="0" fontId="12" fillId="2" borderId="0"/>
    <xf numFmtId="0" fontId="12" fillId="2" borderId="0"/>
    <xf numFmtId="0" fontId="15" fillId="2" borderId="0"/>
    <xf numFmtId="0" fontId="15" fillId="2" borderId="0"/>
    <xf numFmtId="0" fontId="15" fillId="2" borderId="0"/>
    <xf numFmtId="0" fontId="12" fillId="2" borderId="0"/>
    <xf numFmtId="0" fontId="15" fillId="2" borderId="0"/>
    <xf numFmtId="0" fontId="15" fillId="2" borderId="0"/>
    <xf numFmtId="0" fontId="12" fillId="2" borderId="0"/>
    <xf numFmtId="0" fontId="12" fillId="2" borderId="0"/>
    <xf numFmtId="0" fontId="12" fillId="2" borderId="0"/>
    <xf numFmtId="0" fontId="15" fillId="2" borderId="0"/>
    <xf numFmtId="0" fontId="12" fillId="2" borderId="0"/>
    <xf numFmtId="0" fontId="15" fillId="2" borderId="0"/>
    <xf numFmtId="0" fontId="12" fillId="2" borderId="0"/>
    <xf numFmtId="0" fontId="15" fillId="2" borderId="0"/>
    <xf numFmtId="0" fontId="15" fillId="2" borderId="0"/>
    <xf numFmtId="0" fontId="15" fillId="2" borderId="0"/>
    <xf numFmtId="0" fontId="12" fillId="2" borderId="0"/>
    <xf numFmtId="0" fontId="12" fillId="2" borderId="0"/>
    <xf numFmtId="0" fontId="15" fillId="2" borderId="0"/>
    <xf numFmtId="0" fontId="15" fillId="2" borderId="0"/>
    <xf numFmtId="0" fontId="12" fillId="2" borderId="0"/>
    <xf numFmtId="0" fontId="15" fillId="2" borderId="0"/>
    <xf numFmtId="0" fontId="15" fillId="2" borderId="0"/>
    <xf numFmtId="0" fontId="12" fillId="2" borderId="0"/>
    <xf numFmtId="0" fontId="15" fillId="2" borderId="0"/>
    <xf numFmtId="0" fontId="12" fillId="2" borderId="0"/>
    <xf numFmtId="0" fontId="15" fillId="2" borderId="0"/>
    <xf numFmtId="0" fontId="12" fillId="2" borderId="0"/>
    <xf numFmtId="0" fontId="15" fillId="2" borderId="0"/>
    <xf numFmtId="0" fontId="12" fillId="2" borderId="0"/>
    <xf numFmtId="0" fontId="12" fillId="2" borderId="0"/>
    <xf numFmtId="0" fontId="15" fillId="2" borderId="0"/>
    <xf numFmtId="0" fontId="12" fillId="2" borderId="0"/>
    <xf numFmtId="0" fontId="15" fillId="2" borderId="0"/>
    <xf numFmtId="0" fontId="15" fillId="2" borderId="0"/>
    <xf numFmtId="0" fontId="15"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5" fillId="2" borderId="0"/>
    <xf numFmtId="0" fontId="12" fillId="2" borderId="0"/>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215"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26" fillId="0" borderId="0">
      <alignment wrapText="1"/>
    </xf>
    <xf numFmtId="0" fontId="26"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215"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vertical="top"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vertical="top"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6" fillId="0" borderId="0">
      <alignment wrapText="1"/>
    </xf>
    <xf numFmtId="0" fontId="16" fillId="0" borderId="0">
      <alignment wrapText="1"/>
    </xf>
    <xf numFmtId="0" fontId="16"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6" fillId="0" borderId="0">
      <alignment wrapText="1"/>
    </xf>
    <xf numFmtId="0" fontId="12" fillId="0" borderId="0">
      <alignment wrapText="1"/>
    </xf>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6" borderId="0" applyNumberFormat="0" applyBorder="0" applyAlignment="0" applyProtection="0"/>
    <xf numFmtId="0" fontId="58" fillId="9" borderId="0" applyNumberFormat="0" applyBorder="0" applyAlignment="0" applyProtection="0"/>
    <xf numFmtId="0" fontId="58" fillId="12" borderId="0" applyNumberFormat="0" applyBorder="0" applyAlignment="0" applyProtection="0"/>
    <xf numFmtId="0" fontId="26" fillId="0" borderId="0"/>
    <xf numFmtId="0" fontId="27" fillId="0" borderId="0"/>
    <xf numFmtId="0" fontId="26" fillId="0" borderId="0"/>
    <xf numFmtId="0" fontId="26" fillId="0" borderId="0"/>
    <xf numFmtId="0" fontId="27" fillId="0" borderId="0"/>
    <xf numFmtId="0" fontId="27" fillId="0" borderId="0"/>
    <xf numFmtId="0" fontId="27" fillId="0" borderId="0"/>
    <xf numFmtId="0" fontId="27" fillId="0" borderId="0"/>
    <xf numFmtId="0" fontId="27" fillId="0" borderId="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59" fillId="13" borderId="0" applyNumberFormat="0" applyBorder="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104" fillId="0" borderId="0"/>
    <xf numFmtId="0" fontId="87" fillId="0" borderId="0" applyFont="0" applyFill="0" applyBorder="0" applyAlignment="0" applyProtection="0"/>
    <xf numFmtId="0" fontId="87" fillId="0" borderId="0" applyFont="0" applyFill="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205" fontId="24" fillId="0" borderId="0" applyFont="0" applyFill="0" applyBorder="0" applyAlignment="0" applyProtection="0"/>
    <xf numFmtId="206" fontId="24" fillId="0" borderId="0" applyFont="0" applyFill="0" applyBorder="0" applyAlignment="0" applyProtection="0"/>
    <xf numFmtId="0" fontId="18" fillId="0" borderId="0" applyFont="0" applyFill="0" applyBorder="0" applyAlignment="0" applyProtection="0"/>
    <xf numFmtId="207" fontId="88" fillId="0" borderId="0" applyFont="0" applyFill="0" applyBorder="0" applyAlignment="0" applyProtection="0"/>
    <xf numFmtId="208" fontId="105" fillId="0" borderId="0" applyFont="0" applyFill="0" applyBorder="0" applyAlignment="0" applyProtection="0"/>
    <xf numFmtId="0" fontId="18" fillId="0" borderId="0" applyFont="0" applyFill="0" applyBorder="0" applyAlignment="0" applyProtection="0"/>
    <xf numFmtId="209" fontId="78" fillId="0" borderId="0" applyFont="0" applyFill="0" applyBorder="0" applyAlignment="0" applyProtection="0"/>
    <xf numFmtId="0" fontId="106" fillId="0" borderId="0">
      <alignment horizontal="center" wrapText="1"/>
      <protection locked="0"/>
    </xf>
    <xf numFmtId="0" fontId="107" fillId="0" borderId="0" applyFont="0"/>
    <xf numFmtId="41" fontId="24" fillId="0" borderId="0" applyFont="0" applyFill="0" applyBorder="0" applyAlignment="0" applyProtection="0"/>
    <xf numFmtId="0" fontId="18" fillId="0" borderId="0" applyFont="0" applyFill="0" applyBorder="0" applyAlignment="0" applyProtection="0"/>
    <xf numFmtId="188" fontId="108" fillId="0" borderId="0" applyFont="0" applyFill="0" applyBorder="0" applyAlignment="0" applyProtection="0"/>
    <xf numFmtId="187" fontId="105" fillId="0" borderId="0" applyFont="0" applyFill="0" applyBorder="0" applyAlignment="0" applyProtection="0"/>
    <xf numFmtId="0" fontId="18" fillId="0" borderId="0" applyFont="0" applyFill="0" applyBorder="0" applyAlignment="0" applyProtection="0"/>
    <xf numFmtId="187" fontId="108" fillId="0" borderId="0" applyFont="0" applyFill="0" applyBorder="0" applyAlignment="0" applyProtection="0"/>
    <xf numFmtId="179" fontId="78" fillId="0" borderId="0" applyFont="0" applyFill="0" applyBorder="0" applyAlignment="0" applyProtection="0"/>
    <xf numFmtId="0" fontId="21" fillId="4" borderId="0" applyNumberFormat="0" applyBorder="0" applyAlignment="0" applyProtection="0"/>
    <xf numFmtId="0" fontId="109" fillId="0" borderId="0" applyNumberFormat="0" applyFill="0" applyBorder="0" applyAlignment="0" applyProtection="0"/>
    <xf numFmtId="0" fontId="18" fillId="0" borderId="0"/>
    <xf numFmtId="0" fontId="105" fillId="0" borderId="0"/>
    <xf numFmtId="0" fontId="18" fillId="0" borderId="0"/>
    <xf numFmtId="0" fontId="110" fillId="0" borderId="0"/>
    <xf numFmtId="0" fontId="111" fillId="0" borderId="0"/>
    <xf numFmtId="37" fontId="22" fillId="0" borderId="0"/>
    <xf numFmtId="0" fontId="23" fillId="0" borderId="0"/>
    <xf numFmtId="0" fontId="19" fillId="0" borderId="0"/>
    <xf numFmtId="174" fontId="20" fillId="0" borderId="0" applyFill="0" applyBorder="0" applyAlignment="0"/>
    <xf numFmtId="174" fontId="24" fillId="0" borderId="0" applyFill="0" applyBorder="0" applyAlignment="0"/>
    <xf numFmtId="174" fontId="214" fillId="0" borderId="0" applyFill="0" applyBorder="0" applyAlignment="0"/>
    <xf numFmtId="280" fontId="26" fillId="0" borderId="0" applyFill="0" applyBorder="0" applyAlignment="0"/>
    <xf numFmtId="210" fontId="112" fillId="0" borderId="0" applyFill="0" applyBorder="0" applyAlignment="0"/>
    <xf numFmtId="183" fontId="24" fillId="0" borderId="0" applyFill="0" applyBorder="0" applyAlignment="0"/>
    <xf numFmtId="211" fontId="24" fillId="0" borderId="0" applyFill="0" applyBorder="0" applyAlignment="0"/>
    <xf numFmtId="212" fontId="24" fillId="0" borderId="0" applyFill="0" applyBorder="0" applyAlignment="0"/>
    <xf numFmtId="180" fontId="112" fillId="0" borderId="0" applyFill="0" applyBorder="0" applyAlignment="0"/>
    <xf numFmtId="213" fontId="112" fillId="0" borderId="0" applyFill="0" applyBorder="0" applyAlignment="0"/>
    <xf numFmtId="210" fontId="112" fillId="0" borderId="0" applyFill="0" applyBorder="0" applyAlignment="0"/>
    <xf numFmtId="0" fontId="25" fillId="21" borderId="8" applyNumberFormat="0" applyAlignment="0" applyProtection="0"/>
    <xf numFmtId="0" fontId="113" fillId="0" borderId="0"/>
    <xf numFmtId="214" fontId="114" fillId="0" borderId="4" applyBorder="0"/>
    <xf numFmtId="214" fontId="115" fillId="0" borderId="5">
      <protection locked="0"/>
    </xf>
    <xf numFmtId="215" fontId="88" fillId="0" borderId="0" applyFont="0" applyFill="0" applyBorder="0" applyAlignment="0" applyProtection="0"/>
    <xf numFmtId="165" fontId="75" fillId="0" borderId="0" applyFont="0" applyFill="0" applyBorder="0" applyAlignment="0" applyProtection="0"/>
    <xf numFmtId="216" fontId="116" fillId="0" borderId="0"/>
    <xf numFmtId="216" fontId="116" fillId="0" borderId="0"/>
    <xf numFmtId="216" fontId="116" fillId="0" borderId="0"/>
    <xf numFmtId="216" fontId="116" fillId="0" borderId="0"/>
    <xf numFmtId="216" fontId="116" fillId="0" borderId="0"/>
    <xf numFmtId="216" fontId="116" fillId="0" borderId="0"/>
    <xf numFmtId="216" fontId="116" fillId="0" borderId="0"/>
    <xf numFmtId="216" fontId="116" fillId="0" borderId="0"/>
    <xf numFmtId="41" fontId="5" fillId="0" borderId="0" applyFont="0" applyFill="0" applyBorder="0" applyAlignment="0" applyProtection="0"/>
    <xf numFmtId="41" fontId="20"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164" fontId="5" fillId="0" borderId="0" applyFont="0" applyFill="0" applyBorder="0" applyAlignment="0" applyProtection="0"/>
    <xf numFmtId="41" fontId="27" fillId="0" borderId="0" applyFont="0" applyFill="0" applyBorder="0" applyAlignment="0" applyProtection="0"/>
    <xf numFmtId="164" fontId="28" fillId="0" borderId="0" applyFont="0" applyFill="0" applyBorder="0" applyAlignment="0" applyProtection="0"/>
    <xf numFmtId="41" fontId="214" fillId="0" borderId="0" applyFont="0" applyFill="0" applyBorder="0" applyAlignment="0" applyProtection="0"/>
    <xf numFmtId="41" fontId="216" fillId="0" borderId="0" applyFont="0" applyFill="0" applyBorder="0" applyAlignment="0" applyProtection="0"/>
    <xf numFmtId="41" fontId="214" fillId="0" borderId="0" applyFont="0" applyFill="0" applyBorder="0" applyAlignment="0" applyProtection="0"/>
    <xf numFmtId="180" fontId="112" fillId="0" borderId="0" applyFont="0" applyFill="0" applyBorder="0" applyAlignment="0" applyProtection="0"/>
    <xf numFmtId="49" fontId="117" fillId="0" borderId="9" applyNumberFormat="0" applyFont="0" applyFill="0" applyBorder="0" applyProtection="0">
      <alignment horizontal="center" vertical="center" wrapText="1"/>
    </xf>
    <xf numFmtId="0" fontId="26" fillId="0" borderId="10" applyNumberFormat="0" applyBorder="0">
      <alignment horizontal="center" vertical="center" wrapText="1"/>
    </xf>
    <xf numFmtId="182" fontId="118" fillId="0" borderId="5" applyFont="0" applyAlignment="0">
      <alignment horizontal="center"/>
    </xf>
    <xf numFmtId="43" fontId="24" fillId="0" borderId="0" applyFont="0" applyFill="0" applyBorder="0" applyAlignment="0" applyProtection="0"/>
    <xf numFmtId="43" fontId="24" fillId="0" borderId="0" applyFont="0" applyFill="0" applyBorder="0" applyAlignment="0" applyProtection="0"/>
    <xf numFmtId="167" fontId="5"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43" fontId="20" fillId="0" borderId="0" applyFont="0" applyFill="0" applyBorder="0" applyAlignment="0" applyProtection="0"/>
    <xf numFmtId="165"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3" fontId="74" fillId="0" borderId="0" applyFont="0" applyFill="0" applyBorder="0" applyAlignment="0" applyProtection="0"/>
    <xf numFmtId="173" fontId="218" fillId="0" borderId="0" applyFont="0" applyFill="0" applyBorder="0" applyAlignment="0" applyProtection="0"/>
    <xf numFmtId="43" fontId="14" fillId="0" borderId="0" applyFont="0" applyFill="0" applyBorder="0" applyAlignment="0" applyProtection="0"/>
    <xf numFmtId="43" fontId="219" fillId="0" borderId="0" applyFont="0" applyFill="0" applyBorder="0" applyAlignment="0" applyProtection="0"/>
    <xf numFmtId="43" fontId="24"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65" fontId="57"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8" fontId="5" fillId="0" borderId="0" applyFont="0" applyFill="0" applyBorder="0" applyAlignment="0" applyProtection="0"/>
    <xf numFmtId="184"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4" fontId="14" fillId="0" borderId="0" applyFont="0" applyFill="0" applyBorder="0" applyAlignment="0" applyProtection="0"/>
    <xf numFmtId="173" fontId="74" fillId="0" borderId="0" applyFont="0" applyFill="0" applyBorder="0" applyAlignment="0" applyProtection="0"/>
    <xf numFmtId="173" fontId="74" fillId="0" borderId="0" applyFont="0" applyFill="0" applyBorder="0" applyAlignment="0" applyProtection="0"/>
    <xf numFmtId="43" fontId="214" fillId="0" borderId="0" applyFont="0" applyFill="0" applyBorder="0" applyAlignment="0" applyProtection="0"/>
    <xf numFmtId="165" fontId="4" fillId="0" borderId="0" applyFont="0" applyFill="0" applyBorder="0" applyAlignment="0" applyProtection="0"/>
    <xf numFmtId="173" fontId="56" fillId="0" borderId="0" applyFont="0" applyFill="0" applyBorder="0" applyAlignment="0" applyProtection="0"/>
    <xf numFmtId="43" fontId="119" fillId="0" borderId="0" applyFont="0" applyFill="0" applyBorder="0" applyAlignment="0" applyProtection="0"/>
    <xf numFmtId="43" fontId="42" fillId="0" borderId="0" applyFont="0" applyFill="0" applyBorder="0" applyAlignment="0" applyProtection="0"/>
    <xf numFmtId="43" fontId="214" fillId="0" borderId="0" applyFont="0" applyFill="0" applyBorder="0" applyAlignment="0" applyProtection="0"/>
    <xf numFmtId="43" fontId="3" fillId="0" borderId="0" applyFont="0" applyFill="0" applyBorder="0" applyAlignment="0" applyProtection="0"/>
    <xf numFmtId="43" fontId="214"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2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214" fillId="0" borderId="0" applyFont="0" applyFill="0" applyBorder="0" applyAlignment="0" applyProtection="0"/>
    <xf numFmtId="165"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4" fillId="0" borderId="0" applyFont="0" applyFill="0" applyBorder="0" applyAlignment="0" applyProtection="0"/>
    <xf numFmtId="43" fontId="14" fillId="0" borderId="0" applyFont="0" applyFill="0" applyBorder="0" applyAlignment="0" applyProtection="0"/>
    <xf numFmtId="184" fontId="26" fillId="0" borderId="0" applyFont="0" applyFill="0" applyBorder="0" applyAlignment="0" applyProtection="0"/>
    <xf numFmtId="184" fontId="26" fillId="0" borderId="0" applyFont="0" applyFill="0" applyBorder="0" applyAlignment="0" applyProtection="0"/>
    <xf numFmtId="43" fontId="3" fillId="0" borderId="0" applyFont="0" applyFill="0" applyBorder="0" applyAlignment="0" applyProtection="0"/>
    <xf numFmtId="184" fontId="14" fillId="0" borderId="0" applyFont="0" applyFill="0" applyBorder="0" applyAlignment="0" applyProtection="0"/>
    <xf numFmtId="0" fontId="29" fillId="0" borderId="0" applyFont="0" applyFill="0" applyBorder="0" applyAlignment="0" applyProtection="0"/>
    <xf numFmtId="43" fontId="14" fillId="0" borderId="0" applyFont="0" applyFill="0" applyBorder="0" applyAlignment="0" applyProtection="0"/>
    <xf numFmtId="8" fontId="5" fillId="0" borderId="0" applyFont="0" applyFill="0" applyBorder="0" applyAlignment="0" applyProtection="0"/>
    <xf numFmtId="0" fontId="29" fillId="0" borderId="0" applyFont="0" applyFill="0" applyBorder="0" applyAlignment="0" applyProtection="0"/>
    <xf numFmtId="43" fontId="14"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4" fillId="0" borderId="0" applyFont="0" applyFill="0" applyBorder="0" applyAlignment="0" applyProtection="0"/>
    <xf numFmtId="0" fontId="29" fillId="0" borderId="0" applyFont="0" applyFill="0" applyBorder="0" applyAlignment="0" applyProtection="0"/>
    <xf numFmtId="217" fontId="96" fillId="0" borderId="0"/>
    <xf numFmtId="3" fontId="24" fillId="0" borderId="0" applyFont="0" applyFill="0" applyBorder="0" applyAlignment="0" applyProtection="0"/>
    <xf numFmtId="0" fontId="24" fillId="0" borderId="5" applyFont="0" applyFill="0" applyProtection="0">
      <alignment vertical="center"/>
    </xf>
    <xf numFmtId="218" fontId="24" fillId="0" borderId="5" applyFont="0" applyFill="0" applyBorder="0" applyProtection="0">
      <alignment vertical="center"/>
    </xf>
    <xf numFmtId="0" fontId="120" fillId="0" borderId="0" applyNumberFormat="0" applyAlignment="0">
      <alignment horizontal="left"/>
    </xf>
    <xf numFmtId="0" fontId="121" fillId="0" borderId="0" applyNumberFormat="0" applyAlignment="0"/>
    <xf numFmtId="192" fontId="104" fillId="0" borderId="0" applyFont="0" applyFill="0" applyBorder="0" applyAlignment="0" applyProtection="0"/>
    <xf numFmtId="219" fontId="118" fillId="0" borderId="0" applyFont="0" applyFill="0" applyBorder="0" applyAlignment="0" applyProtection="0"/>
    <xf numFmtId="220" fontId="93" fillId="0" borderId="0" applyFont="0" applyFill="0" applyBorder="0" applyAlignment="0" applyProtection="0"/>
    <xf numFmtId="178" fontId="54" fillId="0" borderId="0" applyFont="0" applyFill="0" applyBorder="0" applyAlignment="0" applyProtection="0"/>
    <xf numFmtId="221" fontId="122" fillId="0" borderId="0">
      <protection locked="0"/>
    </xf>
    <xf numFmtId="222" fontId="122" fillId="0" borderId="0">
      <protection locked="0"/>
    </xf>
    <xf numFmtId="223" fontId="123" fillId="0" borderId="11">
      <protection locked="0"/>
    </xf>
    <xf numFmtId="224" fontId="122" fillId="0" borderId="0">
      <protection locked="0"/>
    </xf>
    <xf numFmtId="225" fontId="122" fillId="0" borderId="0">
      <protection locked="0"/>
    </xf>
    <xf numFmtId="224" fontId="122" fillId="0" borderId="0" applyNumberFormat="0">
      <protection locked="0"/>
    </xf>
    <xf numFmtId="224" fontId="122" fillId="0" borderId="0">
      <protection locked="0"/>
    </xf>
    <xf numFmtId="214" fontId="124" fillId="0" borderId="2"/>
    <xf numFmtId="226" fontId="124" fillId="0" borderId="2"/>
    <xf numFmtId="210" fontId="112" fillId="0" borderId="0" applyFont="0" applyFill="0" applyBorder="0" applyAlignment="0" applyProtection="0"/>
    <xf numFmtId="44" fontId="24" fillId="0" borderId="0" applyFont="0" applyFill="0" applyBorder="0" applyAlignment="0" applyProtection="0"/>
    <xf numFmtId="175" fontId="24" fillId="0" borderId="0" applyFont="0" applyFill="0" applyBorder="0" applyAlignment="0" applyProtection="0"/>
    <xf numFmtId="227" fontId="24" fillId="0" borderId="0"/>
    <xf numFmtId="228" fontId="125" fillId="0" borderId="5"/>
    <xf numFmtId="0" fontId="30" fillId="22" borderId="12" applyNumberFormat="0" applyAlignment="0" applyProtection="0"/>
    <xf numFmtId="168" fontId="26" fillId="0" borderId="0" applyFont="0" applyFill="0" applyBorder="0" applyAlignment="0" applyProtection="0"/>
    <xf numFmtId="1" fontId="126" fillId="0" borderId="13" applyBorder="0"/>
    <xf numFmtId="214" fontId="81" fillId="0" borderId="2">
      <alignment horizontal="center"/>
      <protection hidden="1"/>
    </xf>
    <xf numFmtId="229" fontId="127" fillId="0" borderId="2">
      <alignment horizontal="center"/>
      <protection hidden="1"/>
    </xf>
    <xf numFmtId="214" fontId="81" fillId="0" borderId="2">
      <alignment horizontal="center"/>
      <protection hidden="1"/>
    </xf>
    <xf numFmtId="174" fontId="26" fillId="0" borderId="14"/>
    <xf numFmtId="0" fontId="24" fillId="0" borderId="0" applyFont="0" applyFill="0" applyBorder="0" applyAlignment="0" applyProtection="0"/>
    <xf numFmtId="14" fontId="90" fillId="0" borderId="0" applyFill="0" applyBorder="0" applyAlignment="0"/>
    <xf numFmtId="41" fontId="128" fillId="0" borderId="0" applyFont="0" applyFill="0" applyBorder="0" applyAlignment="0" applyProtection="0"/>
    <xf numFmtId="4" fontId="112" fillId="0" borderId="0" applyFont="0" applyFill="0" applyBorder="0" applyAlignment="0" applyProtection="0"/>
    <xf numFmtId="230" fontId="26" fillId="0" borderId="0"/>
    <xf numFmtId="231" fontId="27" fillId="0" borderId="1"/>
    <xf numFmtId="232" fontId="93" fillId="0" borderId="0" applyFont="0" applyFill="0" applyBorder="0" applyAlignment="0" applyProtection="0"/>
    <xf numFmtId="233" fontId="24" fillId="0" borderId="0" applyFont="0" applyFill="0" applyBorder="0" applyAlignment="0" applyProtection="0"/>
    <xf numFmtId="234" fontId="24" fillId="0" borderId="0"/>
    <xf numFmtId="235" fontId="27" fillId="0" borderId="0"/>
    <xf numFmtId="0" fontId="104" fillId="0" borderId="0">
      <alignment vertical="top" wrapText="1"/>
    </xf>
    <xf numFmtId="168" fontId="129" fillId="0" borderId="0" applyFont="0" applyFill="0" applyBorder="0" applyAlignment="0" applyProtection="0"/>
    <xf numFmtId="178" fontId="129" fillId="0" borderId="0" applyFont="0" applyFill="0" applyBorder="0" applyAlignment="0" applyProtection="0"/>
    <xf numFmtId="168" fontId="129" fillId="0" borderId="0" applyFont="0" applyFill="0" applyBorder="0" applyAlignment="0" applyProtection="0"/>
    <xf numFmtId="41" fontId="129" fillId="0" borderId="0" applyFont="0" applyFill="0" applyBorder="0" applyAlignment="0" applyProtection="0"/>
    <xf numFmtId="168" fontId="129" fillId="0" borderId="0" applyFont="0" applyFill="0" applyBorder="0" applyAlignment="0" applyProtection="0"/>
    <xf numFmtId="168" fontId="129" fillId="0" borderId="0" applyFont="0" applyFill="0" applyBorder="0" applyAlignment="0" applyProtection="0"/>
    <xf numFmtId="41" fontId="129" fillId="0" borderId="0" applyFont="0" applyFill="0" applyBorder="0" applyAlignment="0" applyProtection="0"/>
    <xf numFmtId="41" fontId="129" fillId="0" borderId="0" applyFont="0" applyFill="0" applyBorder="0" applyAlignment="0" applyProtection="0"/>
    <xf numFmtId="41" fontId="129" fillId="0" borderId="0" applyFont="0" applyFill="0" applyBorder="0" applyAlignment="0" applyProtection="0"/>
    <xf numFmtId="168" fontId="129" fillId="0" borderId="0" applyFont="0" applyFill="0" applyBorder="0" applyAlignment="0" applyProtection="0"/>
    <xf numFmtId="168" fontId="129" fillId="0" borderId="0" applyFont="0" applyFill="0" applyBorder="0" applyAlignment="0" applyProtection="0"/>
    <xf numFmtId="168" fontId="129" fillId="0" borderId="0" applyFont="0" applyFill="0" applyBorder="0" applyAlignment="0" applyProtection="0"/>
    <xf numFmtId="41" fontId="129" fillId="0" borderId="0" applyFont="0" applyFill="0" applyBorder="0" applyAlignment="0" applyProtection="0"/>
    <xf numFmtId="41" fontId="129" fillId="0" borderId="0" applyFont="0" applyFill="0" applyBorder="0" applyAlignment="0" applyProtection="0"/>
    <xf numFmtId="164" fontId="129" fillId="0" borderId="0" applyFont="0" applyFill="0" applyBorder="0" applyAlignment="0" applyProtection="0"/>
    <xf numFmtId="164" fontId="129" fillId="0" borderId="0" applyFont="0" applyFill="0" applyBorder="0" applyAlignment="0" applyProtection="0"/>
    <xf numFmtId="41" fontId="129" fillId="0" borderId="0" applyFont="0" applyFill="0" applyBorder="0" applyAlignment="0" applyProtection="0"/>
    <xf numFmtId="178" fontId="129" fillId="0" borderId="0" applyFont="0" applyFill="0" applyBorder="0" applyAlignment="0" applyProtection="0"/>
    <xf numFmtId="43" fontId="129" fillId="0" borderId="0" applyFont="0" applyFill="0" applyBorder="0" applyAlignment="0" applyProtection="0"/>
    <xf numFmtId="178" fontId="129" fillId="0" borderId="0" applyFont="0" applyFill="0" applyBorder="0" applyAlignment="0" applyProtection="0"/>
    <xf numFmtId="178" fontId="129"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178" fontId="129" fillId="0" borderId="0" applyFont="0" applyFill="0" applyBorder="0" applyAlignment="0" applyProtection="0"/>
    <xf numFmtId="178" fontId="129" fillId="0" borderId="0" applyFont="0" applyFill="0" applyBorder="0" applyAlignment="0" applyProtection="0"/>
    <xf numFmtId="178" fontId="129"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165" fontId="129" fillId="0" borderId="0" applyFont="0" applyFill="0" applyBorder="0" applyAlignment="0" applyProtection="0"/>
    <xf numFmtId="165" fontId="129" fillId="0" borderId="0" applyFont="0" applyFill="0" applyBorder="0" applyAlignment="0" applyProtection="0"/>
    <xf numFmtId="43" fontId="129" fillId="0" borderId="0" applyFont="0" applyFill="0" applyBorder="0" applyAlignment="0" applyProtection="0"/>
    <xf numFmtId="0" fontId="60" fillId="21" borderId="15" applyNumberFormat="0" applyAlignment="0" applyProtection="0"/>
    <xf numFmtId="0" fontId="61" fillId="8" borderId="8" applyNumberFormat="0" applyAlignment="0" applyProtection="0"/>
    <xf numFmtId="0" fontId="62" fillId="0" borderId="16" applyNumberFormat="0" applyFill="0" applyAlignment="0" applyProtection="0"/>
    <xf numFmtId="0" fontId="63" fillId="0" borderId="17" applyNumberFormat="0" applyFill="0" applyAlignment="0" applyProtection="0"/>
    <xf numFmtId="0" fontId="64" fillId="0" borderId="18" applyNumberFormat="0" applyFill="0" applyAlignment="0" applyProtection="0"/>
    <xf numFmtId="0" fontId="64" fillId="0" borderId="0" applyNumberFormat="0" applyFill="0" applyBorder="0" applyAlignment="0" applyProtection="0"/>
    <xf numFmtId="3" fontId="26" fillId="0" borderId="0" applyFont="0" applyBorder="0" applyAlignment="0"/>
    <xf numFmtId="0" fontId="130" fillId="0" borderId="0">
      <alignment vertical="center"/>
    </xf>
    <xf numFmtId="0" fontId="24" fillId="0" borderId="0" applyFill="0" applyBorder="0" applyAlignment="0"/>
    <xf numFmtId="210" fontId="112" fillId="0" borderId="0" applyFill="0" applyBorder="0" applyAlignment="0"/>
    <xf numFmtId="180" fontId="112" fillId="0" borderId="0" applyFill="0" applyBorder="0" applyAlignment="0"/>
    <xf numFmtId="213" fontId="112" fillId="0" borderId="0" applyFill="0" applyBorder="0" applyAlignment="0"/>
    <xf numFmtId="210" fontId="112" fillId="0" borderId="0" applyFill="0" applyBorder="0" applyAlignment="0"/>
    <xf numFmtId="0" fontId="131" fillId="0" borderId="0" applyNumberFormat="0" applyAlignment="0">
      <alignment horizontal="left"/>
    </xf>
    <xf numFmtId="236" fontId="26" fillId="0" borderId="0" applyFont="0" applyFill="0" applyBorder="0" applyAlignment="0" applyProtection="0"/>
    <xf numFmtId="0" fontId="31" fillId="0" borderId="0" applyNumberFormat="0" applyFill="0" applyBorder="0" applyAlignment="0" applyProtection="0"/>
    <xf numFmtId="3" fontId="26" fillId="0" borderId="0" applyFont="0" applyBorder="0" applyAlignment="0"/>
    <xf numFmtId="2" fontId="24" fillId="0" borderId="0" applyFont="0" applyFill="0" applyBorder="0" applyAlignment="0" applyProtection="0"/>
    <xf numFmtId="0" fontId="132" fillId="0" borderId="0" applyNumberFormat="0" applyFill="0" applyBorder="0" applyAlignment="0" applyProtection="0"/>
    <xf numFmtId="0" fontId="133" fillId="0" borderId="0" applyNumberFormat="0" applyFill="0" applyBorder="0" applyProtection="0">
      <alignment vertical="center"/>
    </xf>
    <xf numFmtId="0" fontId="134" fillId="0" borderId="0" applyNumberFormat="0" applyFill="0" applyBorder="0" applyAlignment="0" applyProtection="0"/>
    <xf numFmtId="0" fontId="135" fillId="0" borderId="0" applyNumberFormat="0" applyFill="0" applyBorder="0" applyProtection="0">
      <alignment vertical="center"/>
    </xf>
    <xf numFmtId="0" fontId="136" fillId="0" borderId="0" applyNumberFormat="0" applyFill="0" applyBorder="0" applyAlignment="0" applyProtection="0"/>
    <xf numFmtId="0" fontId="137" fillId="0" borderId="0" applyNumberFormat="0" applyFill="0" applyBorder="0" applyAlignment="0" applyProtection="0"/>
    <xf numFmtId="237" fontId="138" fillId="0" borderId="19" applyNumberFormat="0" applyFill="0" applyBorder="0" applyAlignment="0" applyProtection="0"/>
    <xf numFmtId="0" fontId="139" fillId="0" borderId="0" applyNumberFormat="0" applyFill="0" applyBorder="0" applyAlignment="0" applyProtection="0"/>
    <xf numFmtId="0" fontId="24" fillId="23" borderId="20" applyNumberFormat="0" applyFont="0" applyAlignment="0" applyProtection="0"/>
    <xf numFmtId="0" fontId="32" fillId="5" borderId="0" applyNumberFormat="0" applyBorder="0" applyAlignment="0" applyProtection="0"/>
    <xf numFmtId="38" fontId="33" fillId="2" borderId="0" applyNumberFormat="0" applyBorder="0" applyAlignment="0" applyProtection="0"/>
    <xf numFmtId="238" fontId="77" fillId="2" borderId="0" applyBorder="0" applyProtection="0"/>
    <xf numFmtId="0" fontId="140" fillId="0" borderId="7" applyNumberFormat="0" applyFill="0" applyBorder="0" applyAlignment="0" applyProtection="0">
      <alignment horizontal="center" vertical="center"/>
    </xf>
    <xf numFmtId="0" fontId="141" fillId="0" borderId="0" applyNumberFormat="0" applyFont="0" applyBorder="0" applyAlignment="0">
      <alignment horizontal="left" vertical="center"/>
    </xf>
    <xf numFmtId="0" fontId="142" fillId="24" borderId="0"/>
    <xf numFmtId="0" fontId="143" fillId="0" borderId="0">
      <alignment horizontal="left"/>
    </xf>
    <xf numFmtId="0" fontId="34" fillId="0" borderId="21" applyNumberFormat="0" applyAlignment="0" applyProtection="0">
      <alignment horizontal="left" vertical="center"/>
    </xf>
    <xf numFmtId="0" fontId="34" fillId="0" borderId="22">
      <alignment horizontal="left" vertical="center"/>
    </xf>
    <xf numFmtId="0" fontId="35" fillId="0" borderId="0" applyNumberFormat="0" applyFill="0" applyBorder="0" applyAlignment="0" applyProtection="0"/>
    <xf numFmtId="0" fontId="36" fillId="0" borderId="16" applyNumberFormat="0" applyFill="0" applyAlignment="0" applyProtection="0"/>
    <xf numFmtId="0" fontId="34"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239" fontId="144" fillId="0" borderId="0">
      <protection locked="0"/>
    </xf>
    <xf numFmtId="239" fontId="144" fillId="0" borderId="0">
      <protection locked="0"/>
    </xf>
    <xf numFmtId="0" fontId="145" fillId="0" borderId="23">
      <alignment horizontal="center"/>
    </xf>
    <xf numFmtId="0" fontId="145" fillId="0" borderId="0">
      <alignment horizontal="center"/>
    </xf>
    <xf numFmtId="240" fontId="146" fillId="25" borderId="1" applyNumberFormat="0" applyAlignment="0">
      <alignment horizontal="left" vertical="top"/>
    </xf>
    <xf numFmtId="49" fontId="39" fillId="0" borderId="1">
      <alignment vertical="center"/>
    </xf>
    <xf numFmtId="0" fontId="96" fillId="0" borderId="0"/>
    <xf numFmtId="168" fontId="26" fillId="0" borderId="0" applyFont="0" applyFill="0" applyBorder="0" applyAlignment="0" applyProtection="0"/>
    <xf numFmtId="38" fontId="91" fillId="0" borderId="0" applyFont="0" applyFill="0" applyBorder="0" applyAlignment="0" applyProtection="0"/>
    <xf numFmtId="198" fontId="88" fillId="0" borderId="0" applyFont="0" applyFill="0" applyBorder="0" applyAlignment="0" applyProtection="0"/>
    <xf numFmtId="0" fontId="147" fillId="0" borderId="0"/>
    <xf numFmtId="241" fontId="148"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10" fontId="33" fillId="26" borderId="1" applyNumberFormat="0" applyBorder="0" applyAlignment="0" applyProtection="0"/>
    <xf numFmtId="0" fontId="40" fillId="8" borderId="8" applyNumberFormat="0" applyAlignment="0" applyProtection="0"/>
    <xf numFmtId="242" fontId="88" fillId="27" borderId="0"/>
    <xf numFmtId="2" fontId="149" fillId="0" borderId="24" applyBorder="0"/>
    <xf numFmtId="0" fontId="65" fillId="22" borderId="12" applyNumberFormat="0" applyAlignment="0" applyProtection="0"/>
    <xf numFmtId="168" fontId="26" fillId="0" borderId="0" applyFont="0" applyFill="0" applyBorder="0" applyAlignment="0" applyProtection="0"/>
    <xf numFmtId="0" fontId="26" fillId="0" borderId="0"/>
    <xf numFmtId="0" fontId="106" fillId="0" borderId="25">
      <alignment horizontal="centerContinuous"/>
    </xf>
    <xf numFmtId="0" fontId="24" fillId="0" borderId="0"/>
    <xf numFmtId="0" fontId="5" fillId="0" borderId="0"/>
    <xf numFmtId="0" fontId="14" fillId="0" borderId="0"/>
    <xf numFmtId="0" fontId="24" fillId="0" borderId="0"/>
    <xf numFmtId="0" fontId="28" fillId="0" borderId="0"/>
    <xf numFmtId="0" fontId="28" fillId="0" borderId="0"/>
    <xf numFmtId="0" fontId="150" fillId="0" borderId="0" applyNumberFormat="0" applyFill="0" applyBorder="0" applyAlignment="0" applyProtection="0">
      <alignment vertical="top"/>
      <protection locked="0"/>
    </xf>
    <xf numFmtId="0" fontId="24" fillId="0" borderId="0" applyFill="0" applyBorder="0" applyAlignment="0"/>
    <xf numFmtId="210" fontId="112" fillId="0" borderId="0" applyFill="0" applyBorder="0" applyAlignment="0"/>
    <xf numFmtId="180" fontId="112" fillId="0" borderId="0" applyFill="0" applyBorder="0" applyAlignment="0"/>
    <xf numFmtId="213" fontId="112" fillId="0" borderId="0" applyFill="0" applyBorder="0" applyAlignment="0"/>
    <xf numFmtId="210" fontId="112" fillId="0" borderId="0" applyFill="0" applyBorder="0" applyAlignment="0"/>
    <xf numFmtId="0" fontId="41" fillId="0" borderId="26" applyNumberFormat="0" applyFill="0" applyAlignment="0" applyProtection="0"/>
    <xf numFmtId="242" fontId="88" fillId="28" borderId="0"/>
    <xf numFmtId="214" fontId="33" fillId="0" borderId="4" applyFont="0"/>
    <xf numFmtId="3" fontId="24" fillId="0" borderId="27"/>
    <xf numFmtId="0" fontId="93" fillId="0" borderId="0"/>
    <xf numFmtId="174" fontId="151" fillId="0" borderId="28" applyNumberFormat="0" applyFont="0" applyFill="0" applyBorder="0">
      <alignment horizontal="center"/>
    </xf>
    <xf numFmtId="38" fontId="91" fillId="0" borderId="0" applyFont="0" applyFill="0" applyBorder="0" applyAlignment="0" applyProtection="0"/>
    <xf numFmtId="4" fontId="112" fillId="0" borderId="0" applyFont="0" applyFill="0" applyBorder="0" applyAlignment="0" applyProtection="0"/>
    <xf numFmtId="38" fontId="91" fillId="0" borderId="0" applyFont="0" applyFill="0" applyBorder="0" applyAlignment="0" applyProtection="0"/>
    <xf numFmtId="40" fontId="91" fillId="0" borderId="0" applyFont="0" applyFill="0" applyBorder="0" applyAlignment="0" applyProtection="0"/>
    <xf numFmtId="168" fontId="24" fillId="0" borderId="0" applyFont="0" applyFill="0" applyBorder="0" applyAlignment="0" applyProtection="0"/>
    <xf numFmtId="178" fontId="24" fillId="0" borderId="0" applyFont="0" applyFill="0" applyBorder="0" applyAlignment="0" applyProtection="0"/>
    <xf numFmtId="0" fontId="152" fillId="0" borderId="23"/>
    <xf numFmtId="176" fontId="20" fillId="0" borderId="28"/>
    <xf numFmtId="176" fontId="24" fillId="0" borderId="28"/>
    <xf numFmtId="176" fontId="214" fillId="0" borderId="28"/>
    <xf numFmtId="243" fontId="88" fillId="0" borderId="0" applyFont="0" applyFill="0" applyBorder="0" applyAlignment="0" applyProtection="0"/>
    <xf numFmtId="244" fontId="78" fillId="0" borderId="0" applyFont="0" applyFill="0" applyBorder="0" applyAlignment="0" applyProtection="0"/>
    <xf numFmtId="245" fontId="91" fillId="0" borderId="0" applyFont="0" applyFill="0" applyBorder="0" applyAlignment="0" applyProtection="0"/>
    <xf numFmtId="246" fontId="91" fillId="0" borderId="0" applyFont="0" applyFill="0" applyBorder="0" applyAlignment="0" applyProtection="0"/>
    <xf numFmtId="247" fontId="24" fillId="0" borderId="0" applyFont="0" applyFill="0" applyBorder="0" applyAlignment="0" applyProtection="0"/>
    <xf numFmtId="248" fontId="24" fillId="0" borderId="0" applyFont="0" applyFill="0" applyBorder="0" applyAlignment="0" applyProtection="0"/>
    <xf numFmtId="0" fontId="153" fillId="0" borderId="5"/>
    <xf numFmtId="0" fontId="42" fillId="0" borderId="0" applyNumberFormat="0" applyFont="0" applyFill="0" applyAlignment="0"/>
    <xf numFmtId="0" fontId="124" fillId="0" borderId="0">
      <alignment horizontal="justify" vertical="top"/>
    </xf>
    <xf numFmtId="0" fontId="43" fillId="29" borderId="0" applyNumberFormat="0" applyBorder="0" applyAlignment="0" applyProtection="0"/>
    <xf numFmtId="0" fontId="118" fillId="0" borderId="1"/>
    <xf numFmtId="0" fontId="96" fillId="0" borderId="0"/>
    <xf numFmtId="37" fontId="154" fillId="0" borderId="0"/>
    <xf numFmtId="0" fontId="155" fillId="0" borderId="1" applyNumberFormat="0" applyFont="0" applyFill="0" applyBorder="0" applyAlignment="0">
      <alignment horizontal="center"/>
    </xf>
    <xf numFmtId="177" fontId="20" fillId="0" borderId="0"/>
    <xf numFmtId="177" fontId="24" fillId="0" borderId="0"/>
    <xf numFmtId="177" fontId="214" fillId="0" borderId="0"/>
    <xf numFmtId="0" fontId="207" fillId="0" borderId="0"/>
    <xf numFmtId="0" fontId="95" fillId="0" borderId="0"/>
    <xf numFmtId="0" fontId="220" fillId="0" borderId="0"/>
    <xf numFmtId="3" fontId="5" fillId="0" borderId="0">
      <alignment vertical="center" wrapText="1"/>
    </xf>
    <xf numFmtId="0" fontId="220" fillId="0" borderId="0"/>
    <xf numFmtId="0" fontId="5" fillId="0" borderId="0"/>
    <xf numFmtId="0" fontId="27" fillId="0" borderId="0"/>
    <xf numFmtId="0" fontId="20" fillId="0" borderId="0"/>
    <xf numFmtId="0" fontId="20" fillId="0" borderId="0"/>
    <xf numFmtId="0" fontId="20" fillId="0" borderId="0"/>
    <xf numFmtId="0" fontId="20" fillId="0" borderId="0"/>
    <xf numFmtId="0" fontId="57" fillId="0" borderId="0"/>
    <xf numFmtId="0" fontId="5" fillId="0" borderId="0"/>
    <xf numFmtId="0" fontId="5" fillId="0" borderId="0"/>
    <xf numFmtId="0" fontId="76" fillId="0" borderId="0"/>
    <xf numFmtId="0" fontId="24" fillId="0" borderId="0"/>
    <xf numFmtId="0" fontId="2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4" fillId="0" borderId="0"/>
    <xf numFmtId="0" fontId="3" fillId="0" borderId="0"/>
    <xf numFmtId="0" fontId="2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26" fillId="0" borderId="0"/>
    <xf numFmtId="0" fontId="26" fillId="0" borderId="0"/>
    <xf numFmtId="0" fontId="5" fillId="0" borderId="0"/>
    <xf numFmtId="0" fontId="5" fillId="0" borderId="0"/>
    <xf numFmtId="0" fontId="5" fillId="0" borderId="0"/>
    <xf numFmtId="0" fontId="5" fillId="0" borderId="0"/>
    <xf numFmtId="0" fontId="5" fillId="0" borderId="0"/>
    <xf numFmtId="0" fontId="96" fillId="0" borderId="0"/>
    <xf numFmtId="0" fontId="24" fillId="0" borderId="0"/>
    <xf numFmtId="0" fontId="156"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5" fillId="0" borderId="0"/>
    <xf numFmtId="0" fontId="20" fillId="0" borderId="0"/>
    <xf numFmtId="0" fontId="214" fillId="0" borderId="0"/>
    <xf numFmtId="0" fontId="221" fillId="0" borderId="0"/>
    <xf numFmtId="0" fontId="24" fillId="0" borderId="0"/>
    <xf numFmtId="0" fontId="24" fillId="0" borderId="0"/>
    <xf numFmtId="1" fontId="5" fillId="0" borderId="0">
      <alignment vertical="center" wrapText="1"/>
    </xf>
    <xf numFmtId="0" fontId="5" fillId="0" borderId="0"/>
    <xf numFmtId="0" fontId="5" fillId="0" borderId="0"/>
    <xf numFmtId="0" fontId="206" fillId="0" borderId="0"/>
    <xf numFmtId="0" fontId="208" fillId="0" borderId="0"/>
    <xf numFmtId="0" fontId="42" fillId="0" borderId="0"/>
    <xf numFmtId="0" fontId="213" fillId="0" borderId="0"/>
    <xf numFmtId="0" fontId="214" fillId="0" borderId="0"/>
    <xf numFmtId="0" fontId="222" fillId="0" borderId="0"/>
    <xf numFmtId="0" fontId="2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6" fillId="0" borderId="0"/>
    <xf numFmtId="0" fontId="2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xf numFmtId="0" fontId="5" fillId="0" borderId="0"/>
    <xf numFmtId="0" fontId="219" fillId="0" borderId="0"/>
    <xf numFmtId="0" fontId="219" fillId="0" borderId="0"/>
    <xf numFmtId="0" fontId="5" fillId="0" borderId="0"/>
    <xf numFmtId="0" fontId="5" fillId="0" borderId="0"/>
    <xf numFmtId="0" fontId="5" fillId="0" borderId="0"/>
    <xf numFmtId="0" fontId="5" fillId="0" borderId="0"/>
    <xf numFmtId="0" fontId="5" fillId="0" borderId="0"/>
    <xf numFmtId="0" fontId="14" fillId="0" borderId="0"/>
    <xf numFmtId="0" fontId="214" fillId="0" borderId="0"/>
    <xf numFmtId="0" fontId="219" fillId="0" borderId="0"/>
    <xf numFmtId="0" fontId="219" fillId="0" borderId="0"/>
    <xf numFmtId="0" fontId="5" fillId="0" borderId="0"/>
    <xf numFmtId="0" fontId="5" fillId="0" borderId="0"/>
    <xf numFmtId="0" fontId="5" fillId="0" borderId="0"/>
    <xf numFmtId="0" fontId="24" fillId="0" borderId="0"/>
    <xf numFmtId="0" fontId="26" fillId="0" borderId="0"/>
    <xf numFmtId="0" fontId="20" fillId="0" borderId="0"/>
    <xf numFmtId="0" fontId="218" fillId="0" borderId="0"/>
    <xf numFmtId="0" fontId="218" fillId="0" borderId="0"/>
    <xf numFmtId="0" fontId="24" fillId="0" borderId="0"/>
    <xf numFmtId="0" fontId="5" fillId="0" borderId="0"/>
    <xf numFmtId="0" fontId="24" fillId="0" borderId="0"/>
    <xf numFmtId="0" fontId="44" fillId="0" borderId="0"/>
    <xf numFmtId="0" fontId="24" fillId="0" borderId="0"/>
    <xf numFmtId="0" fontId="24" fillId="0" borderId="0"/>
    <xf numFmtId="0" fontId="12" fillId="0" borderId="0"/>
    <xf numFmtId="0" fontId="26" fillId="0" borderId="0"/>
    <xf numFmtId="0" fontId="12" fillId="0" borderId="0"/>
    <xf numFmtId="0" fontId="220" fillId="0" borderId="0"/>
    <xf numFmtId="0" fontId="220" fillId="0" borderId="0"/>
    <xf numFmtId="0" fontId="220" fillId="0" borderId="0"/>
    <xf numFmtId="0" fontId="14" fillId="0" borderId="0"/>
    <xf numFmtId="0" fontId="14" fillId="0" borderId="0"/>
    <xf numFmtId="0" fontId="14" fillId="0" borderId="0"/>
    <xf numFmtId="0" fontId="14" fillId="0" borderId="0"/>
    <xf numFmtId="3" fontId="5" fillId="0" borderId="0">
      <alignment vertical="center" wrapText="1"/>
    </xf>
    <xf numFmtId="0" fontId="24" fillId="0" borderId="0"/>
    <xf numFmtId="0" fontId="26" fillId="0" borderId="0"/>
    <xf numFmtId="0" fontId="112" fillId="30" borderId="0"/>
    <xf numFmtId="0" fontId="129" fillId="0" borderId="0"/>
    <xf numFmtId="0" fontId="14" fillId="23" borderId="20" applyNumberFormat="0" applyFont="0" applyAlignment="0" applyProtection="0"/>
    <xf numFmtId="249" fontId="157" fillId="0" borderId="0" applyFont="0" applyFill="0" applyBorder="0" applyProtection="0">
      <alignment vertical="top" wrapText="1"/>
    </xf>
    <xf numFmtId="0" fontId="59"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20" borderId="0" applyNumberFormat="0" applyBorder="0" applyAlignment="0" applyProtection="0"/>
    <xf numFmtId="178" fontId="10" fillId="0" borderId="0" applyFont="0" applyFill="0" applyBorder="0" applyAlignment="0" applyProtection="0"/>
    <xf numFmtId="168" fontId="10" fillId="0" borderId="0" applyFon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8" fillId="0" borderId="0" applyNumberFormat="0" applyFill="0" applyBorder="0" applyAlignment="0" applyProtection="0"/>
    <xf numFmtId="0" fontId="26" fillId="0" borderId="0" applyNumberFormat="0" applyFill="0" applyBorder="0" applyAlignment="0" applyProtection="0"/>
    <xf numFmtId="0" fontId="24" fillId="0" borderId="0" applyFont="0" applyFill="0" applyBorder="0" applyAlignment="0" applyProtection="0"/>
    <xf numFmtId="0" fontId="96" fillId="0" borderId="0"/>
    <xf numFmtId="0" fontId="45" fillId="21" borderId="15" applyNumberFormat="0" applyAlignment="0" applyProtection="0"/>
    <xf numFmtId="0" fontId="66" fillId="0" borderId="26" applyNumberFormat="0" applyFill="0" applyAlignment="0" applyProtection="0"/>
    <xf numFmtId="41" fontId="24" fillId="0" borderId="0" applyFont="0" applyFill="0" applyBorder="0" applyAlignment="0" applyProtection="0"/>
    <xf numFmtId="14" fontId="106" fillId="0" borderId="0">
      <alignment horizontal="center" wrapText="1"/>
      <protection locked="0"/>
    </xf>
    <xf numFmtId="212" fontId="24" fillId="0" borderId="0" applyFont="0" applyFill="0" applyBorder="0" applyAlignment="0" applyProtection="0"/>
    <xf numFmtId="250" fontId="24" fillId="0" borderId="0" applyFont="0" applyFill="0" applyBorder="0" applyAlignment="0" applyProtection="0"/>
    <xf numFmtId="10" fontId="20" fillId="0" borderId="0" applyFont="0" applyFill="0" applyBorder="0" applyAlignment="0" applyProtection="0"/>
    <xf numFmtId="10" fontId="24" fillId="0" borderId="0" applyFont="0" applyFill="0" applyBorder="0" applyAlignment="0" applyProtection="0"/>
    <xf numFmtId="10" fontId="2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28" fillId="0" borderId="0" applyFont="0" applyFill="0" applyBorder="0" applyAlignment="0" applyProtection="0"/>
    <xf numFmtId="9" fontId="24" fillId="0" borderId="0" applyFont="0" applyFill="0" applyBorder="0" applyAlignment="0" applyProtection="0"/>
    <xf numFmtId="9" fontId="5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9"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2" fillId="0" borderId="0" applyFont="0" applyFill="0" applyBorder="0" applyAlignment="0" applyProtection="0"/>
    <xf numFmtId="9" fontId="214" fillId="0" borderId="0" applyFont="0" applyFill="0" applyBorder="0" applyAlignment="0" applyProtection="0"/>
    <xf numFmtId="9" fontId="214" fillId="0" borderId="0" applyFont="0" applyFill="0" applyBorder="0" applyAlignment="0" applyProtection="0"/>
    <xf numFmtId="9" fontId="91" fillId="0" borderId="29" applyNumberFormat="0" applyBorder="0"/>
    <xf numFmtId="0" fontId="24" fillId="0" borderId="0" applyFill="0" applyBorder="0" applyAlignment="0"/>
    <xf numFmtId="210" fontId="112" fillId="0" borderId="0" applyFill="0" applyBorder="0" applyAlignment="0"/>
    <xf numFmtId="180" fontId="112" fillId="0" borderId="0" applyFill="0" applyBorder="0" applyAlignment="0"/>
    <xf numFmtId="213" fontId="112" fillId="0" borderId="0" applyFill="0" applyBorder="0" applyAlignment="0"/>
    <xf numFmtId="210" fontId="112" fillId="0" borderId="0" applyFill="0" applyBorder="0" applyAlignment="0"/>
    <xf numFmtId="0" fontId="159" fillId="0" borderId="0"/>
    <xf numFmtId="0" fontId="91" fillId="0" borderId="0" applyNumberFormat="0" applyFont="0" applyFill="0" applyBorder="0" applyAlignment="0" applyProtection="0">
      <alignment horizontal="left"/>
    </xf>
    <xf numFmtId="0" fontId="160" fillId="0" borderId="23">
      <alignment horizontal="center"/>
    </xf>
    <xf numFmtId="0" fontId="161" fillId="0" borderId="0"/>
    <xf numFmtId="1" fontId="24" fillId="0" borderId="30" applyNumberFormat="0" applyFill="0" applyAlignment="0" applyProtection="0">
      <alignment horizontal="center" vertical="center"/>
    </xf>
    <xf numFmtId="0" fontId="162" fillId="31" borderId="0" applyNumberFormat="0" applyFont="0" applyBorder="0" applyAlignment="0">
      <alignment horizontal="center"/>
    </xf>
    <xf numFmtId="14" fontId="163" fillId="0" borderId="0" applyNumberFormat="0" applyFill="0" applyBorder="0" applyAlignment="0" applyProtection="0">
      <alignment horizontal="left"/>
    </xf>
    <xf numFmtId="0" fontId="89" fillId="0" borderId="5"/>
    <xf numFmtId="198" fontId="88" fillId="0" borderId="0" applyFont="0" applyFill="0" applyBorder="0" applyAlignment="0" applyProtection="0"/>
    <xf numFmtId="0" fontId="26" fillId="0" borderId="0" applyNumberFormat="0" applyFill="0" applyBorder="0" applyAlignment="0" applyProtection="0"/>
    <xf numFmtId="41" fontId="88" fillId="0" borderId="0" applyFont="0" applyFill="0" applyBorder="0" applyAlignment="0" applyProtection="0"/>
    <xf numFmtId="0" fontId="89" fillId="0" borderId="5" applyNumberFormat="0" applyFont="0" applyBorder="0" applyAlignment="0"/>
    <xf numFmtId="4" fontId="164" fillId="32" borderId="31" applyNumberFormat="0" applyProtection="0">
      <alignment vertical="center"/>
    </xf>
    <xf numFmtId="4" fontId="165" fillId="32" borderId="31" applyNumberFormat="0" applyProtection="0">
      <alignment vertical="center"/>
    </xf>
    <xf numFmtId="4" fontId="166" fillId="32" borderId="31" applyNumberFormat="0" applyProtection="0">
      <alignment horizontal="left" vertical="center" indent="1"/>
    </xf>
    <xf numFmtId="4" fontId="166" fillId="33" borderId="0" applyNumberFormat="0" applyProtection="0">
      <alignment horizontal="left" vertical="center" indent="1"/>
    </xf>
    <xf numFmtId="4" fontId="166" fillId="34" borderId="31" applyNumberFormat="0" applyProtection="0">
      <alignment horizontal="right" vertical="center"/>
    </xf>
    <xf numFmtId="4" fontId="166" fillId="35" borderId="31" applyNumberFormat="0" applyProtection="0">
      <alignment horizontal="right" vertical="center"/>
    </xf>
    <xf numFmtId="4" fontId="166" fillId="36" borderId="31" applyNumberFormat="0" applyProtection="0">
      <alignment horizontal="right" vertical="center"/>
    </xf>
    <xf numFmtId="4" fontId="166" fillId="37" borderId="31" applyNumberFormat="0" applyProtection="0">
      <alignment horizontal="right" vertical="center"/>
    </xf>
    <xf numFmtId="4" fontId="166" fillId="38" borderId="31" applyNumberFormat="0" applyProtection="0">
      <alignment horizontal="right" vertical="center"/>
    </xf>
    <xf numFmtId="4" fontId="166" fillId="39" borderId="31" applyNumberFormat="0" applyProtection="0">
      <alignment horizontal="right" vertical="center"/>
    </xf>
    <xf numFmtId="4" fontId="166" fillId="40" borderId="31" applyNumberFormat="0" applyProtection="0">
      <alignment horizontal="right" vertical="center"/>
    </xf>
    <xf numFmtId="4" fontId="166" fillId="41" borderId="31" applyNumberFormat="0" applyProtection="0">
      <alignment horizontal="right" vertical="center"/>
    </xf>
    <xf numFmtId="4" fontId="166" fillId="42" borderId="31" applyNumberFormat="0" applyProtection="0">
      <alignment horizontal="right" vertical="center"/>
    </xf>
    <xf numFmtId="4" fontId="164" fillId="43" borderId="32" applyNumberFormat="0" applyProtection="0">
      <alignment horizontal="left" vertical="center" indent="1"/>
    </xf>
    <xf numFmtId="4" fontId="164" fillId="44" borderId="0" applyNumberFormat="0" applyProtection="0">
      <alignment horizontal="left" vertical="center" indent="1"/>
    </xf>
    <xf numFmtId="4" fontId="164" fillId="33" borderId="0" applyNumberFormat="0" applyProtection="0">
      <alignment horizontal="left" vertical="center" indent="1"/>
    </xf>
    <xf numFmtId="4" fontId="166" fillId="44" borderId="31" applyNumberFormat="0" applyProtection="0">
      <alignment horizontal="right" vertical="center"/>
    </xf>
    <xf numFmtId="4" fontId="90" fillId="44" borderId="0" applyNumberFormat="0" applyProtection="0">
      <alignment horizontal="left" vertical="center" indent="1"/>
    </xf>
    <xf numFmtId="4" fontId="90" fillId="33" borderId="0" applyNumberFormat="0" applyProtection="0">
      <alignment horizontal="left" vertical="center" indent="1"/>
    </xf>
    <xf numFmtId="4" fontId="166" fillId="45" borderId="31" applyNumberFormat="0" applyProtection="0">
      <alignment vertical="center"/>
    </xf>
    <xf numFmtId="4" fontId="167" fillId="45" borderId="31" applyNumberFormat="0" applyProtection="0">
      <alignment vertical="center"/>
    </xf>
    <xf numFmtId="4" fontId="164" fillId="44" borderId="33" applyNumberFormat="0" applyProtection="0">
      <alignment horizontal="left" vertical="center" indent="1"/>
    </xf>
    <xf numFmtId="4" fontId="166" fillId="45" borderId="31" applyNumberFormat="0" applyProtection="0">
      <alignment horizontal="right" vertical="center"/>
    </xf>
    <xf numFmtId="4" fontId="167" fillId="45" borderId="31" applyNumberFormat="0" applyProtection="0">
      <alignment horizontal="right" vertical="center"/>
    </xf>
    <xf numFmtId="4" fontId="164" fillId="44" borderId="31" applyNumberFormat="0" applyProtection="0">
      <alignment horizontal="left" vertical="center" indent="1"/>
    </xf>
    <xf numFmtId="4" fontId="168" fillId="25" borderId="33" applyNumberFormat="0" applyProtection="0">
      <alignment horizontal="left" vertical="center" indent="1"/>
    </xf>
    <xf numFmtId="4" fontId="169" fillId="45" borderId="31" applyNumberFormat="0" applyProtection="0">
      <alignment horizontal="right" vertical="center"/>
    </xf>
    <xf numFmtId="0" fontId="5" fillId="0" borderId="0">
      <alignment vertical="center"/>
    </xf>
    <xf numFmtId="251" fontId="170" fillId="0" borderId="0" applyFont="0" applyFill="0" applyBorder="0" applyAlignment="0" applyProtection="0"/>
    <xf numFmtId="0" fontId="162" fillId="1" borderId="22" applyNumberFormat="0" applyFont="0" applyAlignment="0">
      <alignment horizontal="center"/>
    </xf>
    <xf numFmtId="0" fontId="171" fillId="0" borderId="0" applyNumberFormat="0" applyFill="0" applyBorder="0" applyAlignment="0" applyProtection="0">
      <alignment vertical="top"/>
      <protection locked="0"/>
    </xf>
    <xf numFmtId="3" fontId="78" fillId="0" borderId="0"/>
    <xf numFmtId="0" fontId="172" fillId="0" borderId="0" applyNumberFormat="0" applyFill="0" applyBorder="0" applyAlignment="0">
      <alignment horizontal="center"/>
    </xf>
    <xf numFmtId="0" fontId="24" fillId="0" borderId="0"/>
    <xf numFmtId="181" fontId="173" fillId="0" borderId="0" applyNumberFormat="0" applyBorder="0" applyAlignment="0">
      <alignment horizontal="centerContinuous"/>
    </xf>
    <xf numFmtId="0" fontId="26" fillId="0" borderId="30">
      <alignment horizontal="center"/>
    </xf>
    <xf numFmtId="0" fontId="89" fillId="0" borderId="0"/>
    <xf numFmtId="2" fontId="24" fillId="0" borderId="0" applyFont="0" applyFill="0" applyBorder="0" applyAlignment="0" applyProtection="0"/>
    <xf numFmtId="0" fontId="34" fillId="0" borderId="22">
      <alignment horizontal="left" vertical="center"/>
    </xf>
    <xf numFmtId="0" fontId="34" fillId="0" borderId="21" applyNumberFormat="0" applyAlignment="0" applyProtection="0">
      <alignment horizontal="left" vertical="center"/>
    </xf>
    <xf numFmtId="0" fontId="34" fillId="0" borderId="0" applyNumberFormat="0" applyFill="0" applyBorder="0" applyAlignment="0" applyProtection="0"/>
    <xf numFmtId="0" fontId="35" fillId="0" borderId="0" applyNumberFormat="0" applyFill="0" applyBorder="0" applyAlignment="0" applyProtection="0"/>
    <xf numFmtId="181" fontId="79" fillId="0" borderId="0" applyFont="0" applyFill="0" applyBorder="0" applyAlignment="0" applyProtection="0"/>
    <xf numFmtId="0" fontId="12" fillId="0" borderId="0"/>
    <xf numFmtId="0" fontId="174" fillId="0" borderId="0"/>
    <xf numFmtId="0" fontId="118" fillId="0" borderId="0"/>
    <xf numFmtId="0" fontId="118" fillId="0" borderId="0"/>
    <xf numFmtId="0" fontId="42" fillId="0" borderId="0" applyNumberFormat="0" applyFont="0" applyFill="0" applyAlignment="0"/>
    <xf numFmtId="199" fontId="88" fillId="0" borderId="0" applyFont="0" applyFill="0" applyBorder="0" applyAlignment="0" applyProtection="0"/>
    <xf numFmtId="190" fontId="88" fillId="0" borderId="0" applyFont="0" applyFill="0" applyBorder="0" applyAlignment="0" applyProtection="0"/>
    <xf numFmtId="0" fontId="24" fillId="0" borderId="34" applyNumberFormat="0" applyFont="0" applyFill="0" applyAlignment="0" applyProtection="0"/>
    <xf numFmtId="252" fontId="118" fillId="0" borderId="0" applyFont="0" applyFill="0" applyBorder="0" applyAlignment="0" applyProtection="0"/>
    <xf numFmtId="0" fontId="118" fillId="0" borderId="0"/>
    <xf numFmtId="189" fontId="88" fillId="0" borderId="0" applyFont="0" applyFill="0" applyBorder="0" applyAlignment="0" applyProtection="0"/>
    <xf numFmtId="189" fontId="88" fillId="0" borderId="0" applyFont="0" applyFill="0" applyBorder="0" applyAlignment="0" applyProtection="0"/>
    <xf numFmtId="189" fontId="88" fillId="0" borderId="0" applyFont="0" applyFill="0" applyBorder="0" applyAlignment="0" applyProtection="0"/>
    <xf numFmtId="198" fontId="88" fillId="0" borderId="0" applyFont="0" applyFill="0" applyBorder="0" applyAlignment="0" applyProtection="0"/>
    <xf numFmtId="199" fontId="88" fillId="0" borderId="0" applyFont="0" applyFill="0" applyBorder="0" applyAlignment="0" applyProtection="0"/>
    <xf numFmtId="0" fontId="42" fillId="0" borderId="0" applyNumberFormat="0" applyFont="0" applyFill="0" applyAlignment="0"/>
    <xf numFmtId="42" fontId="88" fillId="0" borderId="0" applyFont="0" applyFill="0" applyBorder="0" applyAlignment="0" applyProtection="0"/>
    <xf numFmtId="42" fontId="88" fillId="0" borderId="0" applyFont="0" applyFill="0" applyBorder="0" applyAlignment="0" applyProtection="0"/>
    <xf numFmtId="197" fontId="88" fillId="0" borderId="0" applyFont="0" applyFill="0" applyBorder="0" applyAlignment="0" applyProtection="0"/>
    <xf numFmtId="190" fontId="88" fillId="0" borderId="0" applyFont="0" applyFill="0" applyBorder="0" applyAlignment="0" applyProtection="0"/>
    <xf numFmtId="0" fontId="24" fillId="0" borderId="34" applyNumberFormat="0" applyFont="0" applyFill="0" applyAlignment="0" applyProtection="0"/>
    <xf numFmtId="252" fontId="118" fillId="0" borderId="0" applyFont="0" applyFill="0" applyBorder="0" applyAlignment="0" applyProtection="0"/>
    <xf numFmtId="199" fontId="88" fillId="0" borderId="0" applyFont="0" applyFill="0" applyBorder="0" applyAlignment="0" applyProtection="0"/>
    <xf numFmtId="3" fontId="24" fillId="0" borderId="0" applyFont="0" applyFill="0" applyBorder="0" applyAlignment="0" applyProtection="0"/>
    <xf numFmtId="175" fontId="24" fillId="0" borderId="0" applyFont="0" applyFill="0" applyBorder="0" applyAlignment="0" applyProtection="0"/>
    <xf numFmtId="253" fontId="27" fillId="0" borderId="0" applyFont="0" applyFill="0" applyBorder="0" applyAlignment="0" applyProtection="0"/>
    <xf numFmtId="254" fontId="27" fillId="0" borderId="0" applyFont="0" applyFill="0" applyBorder="0" applyAlignment="0" applyProtection="0"/>
    <xf numFmtId="0" fontId="24" fillId="0" borderId="0" applyFont="0" applyFill="0" applyBorder="0" applyAlignment="0" applyProtection="0"/>
    <xf numFmtId="14" fontId="175" fillId="0" borderId="0"/>
    <xf numFmtId="0" fontId="176" fillId="0" borderId="0"/>
    <xf numFmtId="0" fontId="152" fillId="0" borderId="0"/>
    <xf numFmtId="40" fontId="177" fillId="0" borderId="0" applyBorder="0">
      <alignment horizontal="right"/>
    </xf>
    <xf numFmtId="0" fontId="178" fillId="0" borderId="0"/>
    <xf numFmtId="255" fontId="118" fillId="0" borderId="24">
      <alignment horizontal="right" vertical="center"/>
    </xf>
    <xf numFmtId="255" fontId="118" fillId="0" borderId="24">
      <alignment horizontal="right" vertical="center"/>
    </xf>
    <xf numFmtId="256" fontId="156" fillId="0" borderId="24">
      <alignment horizontal="right" vertical="center"/>
    </xf>
    <xf numFmtId="257" fontId="118" fillId="0" borderId="24">
      <alignment horizontal="right" vertical="center"/>
    </xf>
    <xf numFmtId="256" fontId="156" fillId="0" borderId="24">
      <alignment horizontal="right" vertical="center"/>
    </xf>
    <xf numFmtId="255" fontId="118" fillId="0" borderId="24">
      <alignment horizontal="right" vertical="center"/>
    </xf>
    <xf numFmtId="255" fontId="118" fillId="0" borderId="24">
      <alignment horizontal="right" vertical="center"/>
    </xf>
    <xf numFmtId="258" fontId="156" fillId="0" borderId="24">
      <alignment horizontal="right" vertical="center"/>
    </xf>
    <xf numFmtId="259" fontId="26" fillId="0" borderId="24">
      <alignment horizontal="right" vertical="center"/>
    </xf>
    <xf numFmtId="173" fontId="118" fillId="0" borderId="24">
      <alignment horizontal="right" vertical="center"/>
    </xf>
    <xf numFmtId="255" fontId="118" fillId="0" borderId="24">
      <alignment horizontal="right" vertical="center"/>
    </xf>
    <xf numFmtId="260" fontId="27" fillId="0" borderId="24">
      <alignment horizontal="right" vertical="center"/>
    </xf>
    <xf numFmtId="256" fontId="156" fillId="0" borderId="24">
      <alignment horizontal="right" vertical="center"/>
    </xf>
    <xf numFmtId="260" fontId="27" fillId="0" borderId="24">
      <alignment horizontal="right" vertical="center"/>
    </xf>
    <xf numFmtId="259" fontId="26" fillId="0" borderId="24">
      <alignment horizontal="right" vertical="center"/>
    </xf>
    <xf numFmtId="255" fontId="118" fillId="0" borderId="24">
      <alignment horizontal="right" vertical="center"/>
    </xf>
    <xf numFmtId="172" fontId="26" fillId="0" borderId="24">
      <alignment horizontal="right" vertical="center"/>
    </xf>
    <xf numFmtId="172" fontId="26" fillId="0" borderId="24">
      <alignment horizontal="right" vertical="center"/>
    </xf>
    <xf numFmtId="260" fontId="27" fillId="0" borderId="24">
      <alignment horizontal="right" vertical="center"/>
    </xf>
    <xf numFmtId="258" fontId="156" fillId="0" borderId="24">
      <alignment horizontal="right" vertical="center"/>
    </xf>
    <xf numFmtId="258" fontId="156" fillId="0" borderId="24">
      <alignment horizontal="right" vertical="center"/>
    </xf>
    <xf numFmtId="261" fontId="26" fillId="0" borderId="24">
      <alignment horizontal="right" vertical="center"/>
    </xf>
    <xf numFmtId="256" fontId="156" fillId="0" borderId="24">
      <alignment horizontal="right" vertical="center"/>
    </xf>
    <xf numFmtId="255" fontId="118" fillId="0" borderId="24">
      <alignment horizontal="right"/>
    </xf>
    <xf numFmtId="262" fontId="79" fillId="0" borderId="24">
      <alignment horizontal="right" vertical="center"/>
    </xf>
    <xf numFmtId="263" fontId="156" fillId="0" borderId="24">
      <alignment horizontal="right" vertical="center"/>
    </xf>
    <xf numFmtId="263" fontId="156" fillId="0" borderId="24">
      <alignment horizontal="right" vertical="center"/>
    </xf>
    <xf numFmtId="256" fontId="156" fillId="0" borderId="24">
      <alignment horizontal="right" vertical="center"/>
    </xf>
    <xf numFmtId="264" fontId="179" fillId="2" borderId="35" applyFont="0" applyFill="0" applyBorder="0"/>
    <xf numFmtId="255" fontId="118" fillId="0" borderId="24">
      <alignment horizontal="right" vertical="center"/>
    </xf>
    <xf numFmtId="255" fontId="118" fillId="0" borderId="24">
      <alignment horizontal="right" vertical="center"/>
    </xf>
    <xf numFmtId="257" fontId="118" fillId="0" borderId="24">
      <alignment horizontal="right" vertical="center"/>
    </xf>
    <xf numFmtId="265" fontId="118" fillId="0" borderId="24">
      <alignment horizontal="right" vertical="center"/>
    </xf>
    <xf numFmtId="259" fontId="26" fillId="0" borderId="24">
      <alignment horizontal="right" vertical="center"/>
    </xf>
    <xf numFmtId="256" fontId="156" fillId="0" borderId="24">
      <alignment horizontal="right" vertical="center"/>
    </xf>
    <xf numFmtId="265" fontId="118" fillId="0" borderId="24">
      <alignment horizontal="right" vertical="center"/>
    </xf>
    <xf numFmtId="259" fontId="26" fillId="0" borderId="24">
      <alignment horizontal="right" vertical="center"/>
    </xf>
    <xf numFmtId="256" fontId="156" fillId="0" borderId="24">
      <alignment horizontal="right" vertical="center"/>
    </xf>
    <xf numFmtId="256" fontId="156" fillId="0" borderId="24">
      <alignment horizontal="right" vertical="center"/>
    </xf>
    <xf numFmtId="258" fontId="156" fillId="0" borderId="24">
      <alignment horizontal="right" vertical="center"/>
    </xf>
    <xf numFmtId="255" fontId="118" fillId="0" borderId="24">
      <alignment horizontal="right" vertical="center"/>
    </xf>
    <xf numFmtId="256" fontId="156" fillId="0" borderId="24">
      <alignment horizontal="right" vertical="center"/>
    </xf>
    <xf numFmtId="258" fontId="156" fillId="0" borderId="24">
      <alignment horizontal="right" vertical="center"/>
    </xf>
    <xf numFmtId="258" fontId="156" fillId="0" borderId="24">
      <alignment horizontal="right" vertical="center"/>
    </xf>
    <xf numFmtId="259" fontId="26" fillId="0" borderId="24">
      <alignment horizontal="right" vertical="center"/>
    </xf>
    <xf numFmtId="264" fontId="179" fillId="2" borderId="35" applyFont="0" applyFill="0" applyBorder="0"/>
    <xf numFmtId="259" fontId="26" fillId="0" borderId="24">
      <alignment horizontal="right" vertical="center"/>
    </xf>
    <xf numFmtId="259" fontId="26" fillId="0" borderId="24">
      <alignment horizontal="right" vertical="center"/>
    </xf>
    <xf numFmtId="256" fontId="156" fillId="0" borderId="24">
      <alignment horizontal="right" vertical="center"/>
    </xf>
    <xf numFmtId="256" fontId="156" fillId="0" borderId="24">
      <alignment horizontal="right" vertical="center"/>
    </xf>
    <xf numFmtId="256" fontId="156" fillId="0" borderId="24">
      <alignment horizontal="right" vertical="center"/>
    </xf>
    <xf numFmtId="255" fontId="118" fillId="0" borderId="24">
      <alignment horizontal="right" vertical="center"/>
    </xf>
    <xf numFmtId="266" fontId="26" fillId="0" borderId="24">
      <alignment horizontal="right" vertical="center"/>
    </xf>
    <xf numFmtId="266" fontId="26" fillId="0" borderId="24">
      <alignment horizontal="right" vertical="center"/>
    </xf>
    <xf numFmtId="256" fontId="156" fillId="0" borderId="24">
      <alignment horizontal="right" vertical="center"/>
    </xf>
    <xf numFmtId="259" fontId="26" fillId="0" borderId="24">
      <alignment horizontal="right" vertical="center"/>
    </xf>
    <xf numFmtId="258" fontId="156" fillId="0" borderId="24">
      <alignment horizontal="right" vertical="center"/>
    </xf>
    <xf numFmtId="255" fontId="118" fillId="0" borderId="24">
      <alignment horizontal="right" vertical="center"/>
    </xf>
    <xf numFmtId="259" fontId="26" fillId="0" borderId="24">
      <alignment horizontal="right" vertical="center"/>
    </xf>
    <xf numFmtId="258" fontId="156" fillId="0" borderId="24">
      <alignment horizontal="right" vertical="center"/>
    </xf>
    <xf numFmtId="259" fontId="26" fillId="0" borderId="24">
      <alignment horizontal="right" vertical="center"/>
    </xf>
    <xf numFmtId="258" fontId="156" fillId="0" borderId="24">
      <alignment horizontal="right" vertical="center"/>
    </xf>
    <xf numFmtId="267" fontId="156" fillId="0" borderId="24">
      <alignment horizontal="right" vertical="center"/>
    </xf>
    <xf numFmtId="267" fontId="156" fillId="0" borderId="24">
      <alignment horizontal="right" vertical="center"/>
    </xf>
    <xf numFmtId="256" fontId="156" fillId="0" borderId="24">
      <alignment horizontal="right" vertical="center"/>
    </xf>
    <xf numFmtId="255" fontId="118" fillId="0" borderId="24">
      <alignment horizontal="right" vertical="center"/>
    </xf>
    <xf numFmtId="259" fontId="26" fillId="0" borderId="24">
      <alignment horizontal="right" vertical="center"/>
    </xf>
    <xf numFmtId="255" fontId="118" fillId="0" borderId="24">
      <alignment horizontal="right" vertical="center"/>
    </xf>
    <xf numFmtId="255" fontId="118" fillId="0" borderId="24">
      <alignment horizontal="right" vertical="center"/>
    </xf>
    <xf numFmtId="268" fontId="26" fillId="0" borderId="24">
      <alignment horizontal="right" vertical="center"/>
    </xf>
    <xf numFmtId="268" fontId="26"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58" fontId="156" fillId="0" borderId="24">
      <alignment horizontal="right" vertical="center"/>
    </xf>
    <xf numFmtId="255" fontId="118" fillId="0" borderId="24">
      <alignment horizontal="right" vertical="center"/>
    </xf>
    <xf numFmtId="256" fontId="156" fillId="0" borderId="24">
      <alignment horizontal="right" vertical="center"/>
    </xf>
    <xf numFmtId="255" fontId="118" fillId="0" borderId="24">
      <alignment horizontal="right" vertical="center"/>
    </xf>
    <xf numFmtId="267" fontId="156"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67" fontId="156" fillId="0" borderId="24">
      <alignment horizontal="right" vertical="center"/>
    </xf>
    <xf numFmtId="256" fontId="156" fillId="0" borderId="24">
      <alignment horizontal="right" vertical="center"/>
    </xf>
    <xf numFmtId="259" fontId="26" fillId="0" borderId="24">
      <alignment horizontal="right" vertical="center"/>
    </xf>
    <xf numFmtId="267" fontId="156" fillId="0" borderId="24">
      <alignment horizontal="right" vertical="center"/>
    </xf>
    <xf numFmtId="256" fontId="156" fillId="0" borderId="24">
      <alignment horizontal="right" vertical="center"/>
    </xf>
    <xf numFmtId="256" fontId="156" fillId="0" borderId="24">
      <alignment horizontal="right" vertical="center"/>
    </xf>
    <xf numFmtId="257" fontId="118" fillId="0" borderId="24">
      <alignment horizontal="right" vertical="center"/>
    </xf>
    <xf numFmtId="255" fontId="118" fillId="0" borderId="24">
      <alignment horizontal="right" vertical="center"/>
    </xf>
    <xf numFmtId="255" fontId="118" fillId="0" borderId="24">
      <alignment horizontal="right"/>
    </xf>
    <xf numFmtId="259" fontId="26" fillId="0" borderId="24">
      <alignment horizontal="right" vertical="center"/>
    </xf>
    <xf numFmtId="266" fontId="26" fillId="0" borderId="24">
      <alignment horizontal="right" vertical="center"/>
    </xf>
    <xf numFmtId="255" fontId="118" fillId="0" borderId="24">
      <alignment horizontal="right" vertical="center"/>
    </xf>
    <xf numFmtId="269" fontId="88" fillId="0" borderId="24">
      <alignment horizontal="right" vertical="center"/>
    </xf>
    <xf numFmtId="260" fontId="27" fillId="0" borderId="24">
      <alignment horizontal="right" vertical="center"/>
    </xf>
    <xf numFmtId="255" fontId="118" fillId="0" borderId="24">
      <alignment horizontal="right" vertical="center"/>
    </xf>
    <xf numFmtId="269" fontId="88" fillId="0" borderId="24">
      <alignment horizontal="right" vertical="center"/>
    </xf>
    <xf numFmtId="267" fontId="156" fillId="0" borderId="24">
      <alignment horizontal="right" vertical="center"/>
    </xf>
    <xf numFmtId="267" fontId="156" fillId="0" borderId="24">
      <alignment horizontal="right" vertical="center"/>
    </xf>
    <xf numFmtId="255" fontId="118" fillId="0" borderId="24">
      <alignment horizontal="right" vertical="center"/>
    </xf>
    <xf numFmtId="255" fontId="118" fillId="0" borderId="24">
      <alignment horizontal="right"/>
    </xf>
    <xf numFmtId="260" fontId="27"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55" fontId="118" fillId="0" borderId="24">
      <alignment horizontal="right" vertical="center"/>
    </xf>
    <xf numFmtId="256" fontId="156" fillId="0" borderId="24">
      <alignment horizontal="right" vertical="center"/>
    </xf>
    <xf numFmtId="255" fontId="118" fillId="0" borderId="24">
      <alignment horizontal="right" vertical="center"/>
    </xf>
    <xf numFmtId="255" fontId="118" fillId="0" borderId="24">
      <alignment horizontal="right" vertical="center"/>
    </xf>
    <xf numFmtId="260" fontId="27" fillId="0" borderId="24">
      <alignment horizontal="right" vertical="center"/>
    </xf>
    <xf numFmtId="259" fontId="26" fillId="0" borderId="24">
      <alignment horizontal="right" vertical="center"/>
    </xf>
    <xf numFmtId="255" fontId="118" fillId="0" borderId="24">
      <alignment horizontal="right" vertical="center"/>
    </xf>
    <xf numFmtId="256" fontId="156" fillId="0" borderId="24">
      <alignment horizontal="right" vertical="center"/>
    </xf>
    <xf numFmtId="260" fontId="27" fillId="0" borderId="24">
      <alignment horizontal="right" vertical="center"/>
    </xf>
    <xf numFmtId="260" fontId="27" fillId="0" borderId="24">
      <alignment horizontal="right" vertical="center"/>
    </xf>
    <xf numFmtId="256" fontId="156" fillId="0" borderId="24">
      <alignment horizontal="right" vertical="center"/>
    </xf>
    <xf numFmtId="255" fontId="118" fillId="0" borderId="24">
      <alignment horizontal="right" vertical="center"/>
    </xf>
    <xf numFmtId="259" fontId="26" fillId="0" borderId="24">
      <alignment horizontal="right" vertical="center"/>
    </xf>
    <xf numFmtId="269" fontId="88" fillId="0" borderId="24">
      <alignment horizontal="right" vertical="center"/>
    </xf>
    <xf numFmtId="269" fontId="88" fillId="0" borderId="24">
      <alignment horizontal="right" vertical="center"/>
    </xf>
    <xf numFmtId="259" fontId="26" fillId="0" borderId="24">
      <alignment horizontal="right" vertical="center"/>
    </xf>
    <xf numFmtId="270" fontId="26" fillId="0" borderId="24">
      <alignment horizontal="right" vertical="center"/>
    </xf>
    <xf numFmtId="255" fontId="118" fillId="0" borderId="24">
      <alignment horizontal="right" vertical="center"/>
    </xf>
    <xf numFmtId="214" fontId="124" fillId="0" borderId="2">
      <protection hidden="1"/>
    </xf>
    <xf numFmtId="49" fontId="90" fillId="0" borderId="0" applyFill="0" applyBorder="0" applyAlignment="0"/>
    <xf numFmtId="0" fontId="24" fillId="0" borderId="0" applyFill="0" applyBorder="0" applyAlignment="0"/>
    <xf numFmtId="172" fontId="24" fillId="0" borderId="0" applyFill="0" applyBorder="0" applyAlignment="0"/>
    <xf numFmtId="49" fontId="180" fillId="0" borderId="0">
      <alignment horizontal="justify" vertical="center" wrapText="1"/>
    </xf>
    <xf numFmtId="271" fontId="181" fillId="0" borderId="9">
      <alignment horizontal="right"/>
    </xf>
    <xf numFmtId="0" fontId="182" fillId="0" borderId="5">
      <alignment horizontal="center" vertical="center" wrapText="1"/>
    </xf>
    <xf numFmtId="0" fontId="183" fillId="0" borderId="0">
      <alignment horizontal="center"/>
    </xf>
    <xf numFmtId="0" fontId="46" fillId="0" borderId="0" applyNumberFormat="0" applyFill="0" applyBorder="0" applyAlignment="0" applyProtection="0"/>
    <xf numFmtId="40" fontId="77" fillId="0" borderId="0"/>
    <xf numFmtId="0" fontId="67" fillId="21" borderId="8" applyNumberFormat="0" applyAlignment="0" applyProtection="0"/>
    <xf numFmtId="0" fontId="184" fillId="0" borderId="5"/>
    <xf numFmtId="3" fontId="185" fillId="0" borderId="0" applyNumberFormat="0" applyFill="0" applyBorder="0" applyAlignment="0" applyProtection="0">
      <alignment horizontal="center" wrapText="1"/>
    </xf>
    <xf numFmtId="0" fontId="186" fillId="0" borderId="9" applyBorder="0" applyAlignment="0">
      <alignment horizontal="center" vertical="center"/>
    </xf>
    <xf numFmtId="0" fontId="187" fillId="0" borderId="0" applyNumberFormat="0" applyFill="0" applyBorder="0" applyAlignment="0" applyProtection="0">
      <alignment horizontal="centerContinuous"/>
    </xf>
    <xf numFmtId="0" fontId="140" fillId="0" borderId="36" applyNumberFormat="0" applyFill="0" applyBorder="0" applyAlignment="0" applyProtection="0">
      <alignment horizontal="center" vertical="center" wrapText="1"/>
    </xf>
    <xf numFmtId="0" fontId="46" fillId="0" borderId="0" applyNumberFormat="0" applyFill="0" applyBorder="0" applyAlignment="0" applyProtection="0"/>
    <xf numFmtId="0" fontId="188" fillId="0" borderId="37" applyNumberFormat="0" applyBorder="0" applyAlignment="0">
      <alignment vertical="center"/>
    </xf>
    <xf numFmtId="0" fontId="24" fillId="0" borderId="34" applyNumberFormat="0" applyFont="0" applyFill="0" applyAlignment="0" applyProtection="0"/>
    <xf numFmtId="0" fontId="47" fillId="0" borderId="38" applyNumberFormat="0" applyFill="0" applyAlignment="0" applyProtection="0"/>
    <xf numFmtId="0" fontId="68" fillId="0" borderId="38" applyNumberFormat="0" applyFill="0" applyAlignment="0" applyProtection="0"/>
    <xf numFmtId="0" fontId="69" fillId="5" borderId="0" applyNumberFormat="0" applyBorder="0" applyAlignment="0" applyProtection="0"/>
    <xf numFmtId="168" fontId="24" fillId="0" borderId="0" applyFont="0" applyFill="0" applyBorder="0" applyAlignment="0" applyProtection="0"/>
    <xf numFmtId="272" fontId="24" fillId="0" borderId="0" applyFont="0" applyFill="0" applyBorder="0" applyAlignment="0" applyProtection="0"/>
    <xf numFmtId="196" fontId="118" fillId="0" borderId="24">
      <alignment horizontal="center"/>
    </xf>
    <xf numFmtId="273" fontId="189" fillId="0" borderId="0" applyNumberFormat="0" applyFont="0" applyFill="0" applyBorder="0" applyAlignment="0">
      <alignment horizontal="centerContinuous"/>
    </xf>
    <xf numFmtId="0" fontId="93" fillId="0" borderId="0">
      <alignment vertical="center" wrapText="1"/>
      <protection locked="0"/>
    </xf>
    <xf numFmtId="0" fontId="118" fillId="0" borderId="0" applyNumberFormat="0" applyFill="0" applyBorder="0" applyAlignment="0" applyProtection="0"/>
    <xf numFmtId="0" fontId="26" fillId="0" borderId="39"/>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2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79" fillId="0" borderId="5" applyNumberFormat="0" applyBorder="0" applyAlignment="0"/>
    <xf numFmtId="0" fontId="190" fillId="0" borderId="28" applyNumberFormat="0" applyBorder="0" applyAlignment="0">
      <alignment horizontal="center"/>
    </xf>
    <xf numFmtId="3" fontId="191" fillId="0" borderId="7" applyNumberFormat="0" applyBorder="0" applyAlignment="0"/>
    <xf numFmtId="0" fontId="70" fillId="29" borderId="0" applyNumberFormat="0" applyBorder="0" applyAlignment="0" applyProtection="0"/>
    <xf numFmtId="274" fontId="148" fillId="0" borderId="0" applyFont="0" applyFill="0" applyBorder="0" applyAlignment="0" applyProtection="0"/>
    <xf numFmtId="275" fontId="192" fillId="0" borderId="0" applyFont="0" applyFill="0" applyBorder="0" applyAlignment="0" applyProtection="0"/>
    <xf numFmtId="276" fontId="79" fillId="0" borderId="0" applyFont="0" applyFill="0" applyBorder="0" applyAlignment="0" applyProtection="0"/>
    <xf numFmtId="0" fontId="34" fillId="0" borderId="27">
      <alignment horizontal="center"/>
    </xf>
    <xf numFmtId="0" fontId="71" fillId="0" borderId="0" applyNumberFormat="0" applyFill="0" applyBorder="0" applyAlignment="0" applyProtection="0"/>
    <xf numFmtId="0" fontId="72" fillId="0" borderId="0" applyNumberFormat="0" applyFill="0" applyBorder="0" applyAlignment="0" applyProtection="0"/>
    <xf numFmtId="172" fontId="118" fillId="0" borderId="0"/>
    <xf numFmtId="173" fontId="118" fillId="0" borderId="1"/>
    <xf numFmtId="0" fontId="193" fillId="0" borderId="0"/>
    <xf numFmtId="0" fontId="194" fillId="0" borderId="0"/>
    <xf numFmtId="3" fontId="118" fillId="0" borderId="0" applyNumberFormat="0" applyBorder="0" applyAlignment="0" applyProtection="0">
      <alignment horizontal="centerContinuous"/>
      <protection locked="0"/>
    </xf>
    <xf numFmtId="3" fontId="195" fillId="0" borderId="0">
      <protection locked="0"/>
    </xf>
    <xf numFmtId="0" fontId="194" fillId="0" borderId="0"/>
    <xf numFmtId="0" fontId="196" fillId="0" borderId="40" applyFill="0" applyBorder="0" applyAlignment="0">
      <alignment horizontal="center"/>
    </xf>
    <xf numFmtId="240" fontId="197" fillId="46" borderId="9">
      <alignment vertical="top"/>
    </xf>
    <xf numFmtId="5" fontId="27" fillId="0" borderId="30">
      <alignment horizontal="left" vertical="top"/>
    </xf>
    <xf numFmtId="0" fontId="198" fillId="0" borderId="30">
      <alignment horizontal="left" vertical="center"/>
    </xf>
    <xf numFmtId="0" fontId="180" fillId="47" borderId="1">
      <alignment horizontal="left" vertical="center"/>
    </xf>
    <xf numFmtId="202" fontId="199" fillId="48" borderId="9"/>
    <xf numFmtId="5" fontId="146" fillId="0" borderId="9">
      <alignment horizontal="left" vertical="top"/>
    </xf>
    <xf numFmtId="0" fontId="200" fillId="49" borderId="0">
      <alignment horizontal="left" vertical="center"/>
    </xf>
    <xf numFmtId="42" fontId="128" fillId="0" borderId="0" applyFont="0" applyFill="0" applyBorder="0" applyAlignment="0" applyProtection="0"/>
    <xf numFmtId="277" fontId="24" fillId="0" borderId="0" applyFont="0" applyFill="0" applyBorder="0" applyAlignment="0" applyProtection="0"/>
    <xf numFmtId="190" fontId="129" fillId="0" borderId="0" applyFont="0" applyFill="0" applyBorder="0" applyAlignment="0" applyProtection="0"/>
    <xf numFmtId="278" fontId="129" fillId="0" borderId="0" applyFont="0" applyFill="0" applyBorder="0" applyAlignment="0" applyProtection="0"/>
    <xf numFmtId="0" fontId="48" fillId="0" borderId="0" applyNumberFormat="0" applyFill="0" applyBorder="0" applyAlignment="0" applyProtection="0"/>
    <xf numFmtId="43" fontId="156" fillId="0" borderId="0" applyFont="0" applyFill="0" applyBorder="0" applyAlignment="0" applyProtection="0"/>
    <xf numFmtId="0" fontId="5" fillId="0" borderId="5">
      <alignment horizontal="center" vertical="center"/>
    </xf>
    <xf numFmtId="0" fontId="201" fillId="0" borderId="41" applyNumberFormat="0" applyFont="0" applyAlignment="0">
      <alignment horizontal="center"/>
    </xf>
    <xf numFmtId="0" fontId="73" fillId="4" borderId="0" applyNumberFormat="0" applyBorder="0" applyAlignment="0" applyProtection="0"/>
    <xf numFmtId="0" fontId="49" fillId="0" borderId="0" applyNumberFormat="0" applyFill="0" applyBorder="0" applyAlignment="0" applyProtection="0"/>
    <xf numFmtId="168" fontId="26"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5" fillId="0" borderId="0">
      <alignment vertical="center"/>
    </xf>
    <xf numFmtId="40" fontId="51" fillId="0" borderId="0" applyFont="0" applyFill="0" applyBorder="0" applyAlignment="0" applyProtection="0"/>
    <xf numFmtId="38"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9" fontId="52" fillId="0" borderId="0" applyFont="0" applyFill="0" applyBorder="0" applyAlignment="0" applyProtection="0"/>
    <xf numFmtId="0" fontId="53" fillId="0" borderId="0"/>
    <xf numFmtId="0" fontId="202" fillId="0" borderId="4"/>
    <xf numFmtId="187" fontId="80" fillId="0" borderId="0" applyFont="0" applyFill="0" applyBorder="0" applyAlignment="0" applyProtection="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5" fillId="0" borderId="0" applyFont="0" applyFill="0" applyBorder="0" applyAlignment="0" applyProtection="0"/>
    <xf numFmtId="0" fontId="95" fillId="0" borderId="0" applyFont="0" applyFill="0" applyBorder="0" applyAlignment="0" applyProtection="0"/>
    <xf numFmtId="200" fontId="95" fillId="0" borderId="0" applyFont="0" applyFill="0" applyBorder="0" applyAlignment="0" applyProtection="0"/>
    <xf numFmtId="208" fontId="95" fillId="0" borderId="0" applyFont="0" applyFill="0" applyBorder="0" applyAlignment="0" applyProtection="0"/>
    <xf numFmtId="0" fontId="95" fillId="0" borderId="0"/>
    <xf numFmtId="0" fontId="95" fillId="0" borderId="0"/>
    <xf numFmtId="0" fontId="42" fillId="0" borderId="0"/>
    <xf numFmtId="168" fontId="54" fillId="0" borderId="0" applyFont="0" applyFill="0" applyBorder="0" applyAlignment="0" applyProtection="0"/>
    <xf numFmtId="178" fontId="54" fillId="0" borderId="0" applyFont="0" applyFill="0" applyBorder="0" applyAlignment="0" applyProtection="0"/>
    <xf numFmtId="43" fontId="27" fillId="0" borderId="0" applyFont="0" applyFill="0" applyBorder="0" applyAlignment="0" applyProtection="0"/>
    <xf numFmtId="41" fontId="24" fillId="0" borderId="0" applyFont="0" applyFill="0" applyBorder="0" applyAlignment="0" applyProtection="0"/>
    <xf numFmtId="0" fontId="24" fillId="0" borderId="0"/>
    <xf numFmtId="179" fontId="54" fillId="0" borderId="0" applyFont="0" applyFill="0" applyBorder="0" applyAlignment="0" applyProtection="0"/>
    <xf numFmtId="6" fontId="9" fillId="0" borderId="0" applyFont="0" applyFill="0" applyBorder="0" applyAlignment="0" applyProtection="0"/>
    <xf numFmtId="180" fontId="54" fillId="0" borderId="0" applyFont="0" applyFill="0" applyBorder="0" applyAlignment="0" applyProtection="0"/>
    <xf numFmtId="0" fontId="203" fillId="0" borderId="0" applyNumberFormat="0" applyFill="0" applyBorder="0" applyAlignment="0" applyProtection="0">
      <alignment vertical="top"/>
      <protection locked="0"/>
    </xf>
    <xf numFmtId="44" fontId="24" fillId="0" borderId="0" applyFont="0" applyFill="0" applyBorder="0" applyAlignment="0" applyProtection="0"/>
    <xf numFmtId="42" fontId="24" fillId="0" borderId="0" applyFont="0" applyFill="0" applyBorder="0" applyAlignment="0" applyProtection="0"/>
    <xf numFmtId="0" fontId="204" fillId="0" borderId="0" applyNumberFormat="0" applyFill="0" applyBorder="0" applyAlignment="0" applyProtection="0">
      <alignment vertical="top"/>
      <protection locked="0"/>
    </xf>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176" fontId="20" fillId="0" borderId="28"/>
    <xf numFmtId="0" fontId="118" fillId="0" borderId="1"/>
    <xf numFmtId="0" fontId="24" fillId="0" borderId="0"/>
    <xf numFmtId="0" fontId="24" fillId="0" borderId="0"/>
    <xf numFmtId="0" fontId="222" fillId="0" borderId="0"/>
    <xf numFmtId="0" fontId="24" fillId="0" borderId="0"/>
    <xf numFmtId="0" fontId="24" fillId="0" borderId="0"/>
    <xf numFmtId="0" fontId="5" fillId="0" borderId="0"/>
    <xf numFmtId="0" fontId="4" fillId="0" borderId="0"/>
    <xf numFmtId="0" fontId="4" fillId="0" borderId="0"/>
    <xf numFmtId="9" fontId="3" fillId="0" borderId="0" applyFont="0" applyFill="0" applyBorder="0" applyAlignment="0" applyProtection="0"/>
    <xf numFmtId="0" fontId="2" fillId="0" borderId="0"/>
    <xf numFmtId="0" fontId="24" fillId="0" borderId="0"/>
    <xf numFmtId="9" fontId="253"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2" borderId="0"/>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12" fillId="0" borderId="0">
      <alignment wrapText="1"/>
    </xf>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174" fontId="24" fillId="0" borderId="0" applyFill="0" applyBorder="0" applyAlignment="0"/>
    <xf numFmtId="0" fontId="25" fillId="21" borderId="8" applyNumberFormat="0" applyAlignment="0" applyProtection="0"/>
    <xf numFmtId="0" fontId="25" fillId="21" borderId="8" applyNumberFormat="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0"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0" fillId="0" borderId="0" applyFont="0" applyFill="0" applyBorder="0" applyAlignment="0" applyProtection="0"/>
    <xf numFmtId="41" fontId="2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3" fillId="0" borderId="0" applyFont="0" applyFill="0" applyBorder="0" applyAlignment="0" applyProtection="0"/>
    <xf numFmtId="43" fontId="24"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3" fontId="24" fillId="0" borderId="0" applyFont="0" applyFill="0" applyBorder="0" applyAlignment="0" applyProtection="0"/>
    <xf numFmtId="175" fontId="24"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34" fillId="0" borderId="22">
      <alignment horizontal="left" vertical="center"/>
    </xf>
    <xf numFmtId="0" fontId="34" fillId="0" borderId="22">
      <alignment horizontal="left" vertical="center"/>
    </xf>
    <xf numFmtId="49" fontId="39" fillId="0" borderId="1">
      <alignment vertical="center"/>
    </xf>
    <xf numFmtId="49" fontId="39" fillId="0" borderId="1">
      <alignment vertical="center"/>
    </xf>
    <xf numFmtId="10" fontId="33" fillId="26" borderId="1" applyNumberFormat="0" applyBorder="0" applyAlignment="0" applyProtection="0"/>
    <xf numFmtId="0" fontId="40" fillId="8" borderId="8" applyNumberFormat="0" applyAlignment="0" applyProtection="0"/>
    <xf numFmtId="0" fontId="40" fillId="8" borderId="8" applyNumberFormat="0" applyAlignment="0" applyProtection="0"/>
    <xf numFmtId="176" fontId="24" fillId="0" borderId="28"/>
    <xf numFmtId="176" fontId="24" fillId="0" borderId="28"/>
    <xf numFmtId="176" fontId="24" fillId="0" borderId="28"/>
    <xf numFmtId="176" fontId="24" fillId="0" borderId="28"/>
    <xf numFmtId="176" fontId="24" fillId="0" borderId="28"/>
    <xf numFmtId="176" fontId="24" fillId="0" borderId="28"/>
    <xf numFmtId="176" fontId="24" fillId="0" borderId="28"/>
    <xf numFmtId="176" fontId="24" fillId="0" borderId="28"/>
    <xf numFmtId="176" fontId="24" fillId="0" borderId="28"/>
    <xf numFmtId="176" fontId="24" fillId="0" borderId="28"/>
    <xf numFmtId="176" fontId="24" fillId="0" borderId="28"/>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0" fontId="222" fillId="0" borderId="0"/>
    <xf numFmtId="0" fontId="24" fillId="0" borderId="0"/>
    <xf numFmtId="0" fontId="24" fillId="0" borderId="0"/>
    <xf numFmtId="0" fontId="24" fillId="0" borderId="0"/>
    <xf numFmtId="0" fontId="5" fillId="0" borderId="0"/>
    <xf numFmtId="0" fontId="5"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22" fillId="0" borderId="0"/>
    <xf numFmtId="0" fontId="2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22" fillId="0" borderId="0"/>
    <xf numFmtId="0" fontId="2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57" fillId="0" borderId="0"/>
    <xf numFmtId="0" fontId="257" fillId="0" borderId="0"/>
    <xf numFmtId="0" fontId="257" fillId="0" borderId="0"/>
    <xf numFmtId="0" fontId="25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4" fillId="0" borderId="0"/>
    <xf numFmtId="0" fontId="24" fillId="0" borderId="0"/>
    <xf numFmtId="0" fontId="222" fillId="0" borderId="0"/>
    <xf numFmtId="0" fontId="222" fillId="0" borderId="0"/>
    <xf numFmtId="0" fontId="3" fillId="23" borderId="20" applyNumberFormat="0" applyFont="0" applyAlignment="0" applyProtection="0"/>
    <xf numFmtId="0" fontId="3" fillId="23" borderId="20" applyNumberFormat="0" applyFont="0" applyAlignment="0" applyProtection="0"/>
    <xf numFmtId="0" fontId="45" fillId="21" borderId="15" applyNumberFormat="0" applyAlignment="0" applyProtection="0"/>
    <xf numFmtId="0" fontId="45" fillId="21" borderId="15" applyNumberFormat="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34" applyNumberFormat="0" applyFont="0" applyFill="0" applyAlignment="0" applyProtection="0"/>
    <xf numFmtId="0" fontId="47" fillId="0" borderId="38" applyNumberFormat="0" applyFill="0" applyAlignment="0" applyProtection="0"/>
    <xf numFmtId="0" fontId="47" fillId="0" borderId="38" applyNumberFormat="0" applyFill="0" applyAlignment="0" applyProtection="0"/>
    <xf numFmtId="0" fontId="1" fillId="0" borderId="0"/>
    <xf numFmtId="0" fontId="1" fillId="0" borderId="0"/>
    <xf numFmtId="0" fontId="1" fillId="0" borderId="0"/>
  </cellStyleXfs>
  <cellXfs count="461">
    <xf numFmtId="0" fontId="0" fillId="0" borderId="0" xfId="0"/>
    <xf numFmtId="0" fontId="209" fillId="50" borderId="0" xfId="1479" applyFont="1" applyFill="1" applyAlignment="1">
      <alignment horizontal="center"/>
    </xf>
    <xf numFmtId="0" fontId="209" fillId="50" borderId="0" xfId="1479" applyFont="1" applyFill="1" applyAlignment="1">
      <alignment horizontal="left" vertical="center" wrapText="1"/>
    </xf>
    <xf numFmtId="3" fontId="209" fillId="50" borderId="0" xfId="1479" applyNumberFormat="1" applyFont="1" applyFill="1"/>
    <xf numFmtId="183" fontId="209" fillId="50" borderId="0" xfId="1479" applyNumberFormat="1" applyFont="1" applyFill="1"/>
    <xf numFmtId="0" fontId="209" fillId="50" borderId="0" xfId="1479" applyFont="1" applyFill="1"/>
    <xf numFmtId="3" fontId="106" fillId="50" borderId="0" xfId="1541" applyFont="1" applyFill="1">
      <alignment vertical="center" wrapText="1"/>
    </xf>
    <xf numFmtId="3" fontId="209" fillId="50" borderId="0" xfId="1479" applyNumberFormat="1" applyFont="1" applyFill="1" applyAlignment="1">
      <alignment horizontal="left" vertical="center" wrapText="1"/>
    </xf>
    <xf numFmtId="3" fontId="106" fillId="50" borderId="1" xfId="1541" applyNumberFormat="1" applyFont="1" applyFill="1" applyBorder="1" applyAlignment="1">
      <alignment horizontal="center" vertical="center" wrapText="1"/>
    </xf>
    <xf numFmtId="183" fontId="106" fillId="50" borderId="1" xfId="1541" applyNumberFormat="1" applyFont="1" applyFill="1" applyBorder="1" applyAlignment="1">
      <alignment horizontal="center" vertical="center" wrapText="1"/>
    </xf>
    <xf numFmtId="0" fontId="224" fillId="50" borderId="0" xfId="1479" applyFont="1" applyFill="1" applyAlignment="1">
      <alignment horizontal="center"/>
    </xf>
    <xf numFmtId="0" fontId="224" fillId="50" borderId="0" xfId="1479" applyFont="1" applyFill="1"/>
    <xf numFmtId="0" fontId="225" fillId="50" borderId="0" xfId="1479" applyFont="1" applyFill="1"/>
    <xf numFmtId="0" fontId="209" fillId="50" borderId="5" xfId="1479" applyFont="1" applyFill="1" applyBorder="1" applyAlignment="1">
      <alignment horizontal="center" vertical="center"/>
    </xf>
    <xf numFmtId="0" fontId="209" fillId="50" borderId="5" xfId="1479" applyFont="1" applyFill="1" applyBorder="1" applyAlignment="1">
      <alignment horizontal="left" vertical="center" wrapText="1"/>
    </xf>
    <xf numFmtId="3" fontId="224" fillId="50" borderId="5" xfId="1479" applyNumberFormat="1" applyFont="1" applyFill="1" applyBorder="1" applyAlignment="1">
      <alignment vertical="center"/>
    </xf>
    <xf numFmtId="9" fontId="224" fillId="50" borderId="5" xfId="1479" applyNumberFormat="1" applyFont="1" applyFill="1" applyBorder="1" applyAlignment="1">
      <alignment vertical="center"/>
    </xf>
    <xf numFmtId="0" fontId="209" fillId="50" borderId="42" xfId="1479" applyFont="1" applyFill="1" applyBorder="1" applyAlignment="1">
      <alignment horizontal="center" vertical="center"/>
    </xf>
    <xf numFmtId="0" fontId="209" fillId="50" borderId="42" xfId="1479" applyFont="1" applyFill="1" applyBorder="1" applyAlignment="1">
      <alignment horizontal="left" vertical="center" wrapText="1"/>
    </xf>
    <xf numFmtId="3" fontId="224" fillId="50" borderId="42" xfId="1479" applyNumberFormat="1" applyFont="1" applyFill="1" applyBorder="1" applyAlignment="1">
      <alignment vertical="center"/>
    </xf>
    <xf numFmtId="9" fontId="224" fillId="50" borderId="42" xfId="1479" applyNumberFormat="1" applyFont="1" applyFill="1" applyBorder="1" applyAlignment="1">
      <alignment vertical="center"/>
    </xf>
    <xf numFmtId="3" fontId="224" fillId="50" borderId="0" xfId="1479" applyNumberFormat="1" applyFont="1" applyFill="1"/>
    <xf numFmtId="183" fontId="224" fillId="50" borderId="0" xfId="1479" applyNumberFormat="1" applyFont="1" applyFill="1"/>
    <xf numFmtId="0" fontId="209" fillId="50" borderId="7" xfId="1479" applyFont="1" applyFill="1" applyBorder="1" applyAlignment="1">
      <alignment horizontal="center" vertical="center"/>
    </xf>
    <xf numFmtId="0" fontId="209" fillId="50" borderId="7" xfId="1479" applyFont="1" applyFill="1" applyBorder="1" applyAlignment="1">
      <alignment horizontal="left" vertical="center" wrapText="1"/>
    </xf>
    <xf numFmtId="3" fontId="224" fillId="50" borderId="7" xfId="1479" applyNumberFormat="1" applyFont="1" applyFill="1" applyBorder="1" applyAlignment="1">
      <alignment vertical="center"/>
    </xf>
    <xf numFmtId="9" fontId="224" fillId="50" borderId="7" xfId="1479" applyNumberFormat="1" applyFont="1" applyFill="1" applyBorder="1" applyAlignment="1">
      <alignment vertical="center"/>
    </xf>
    <xf numFmtId="0" fontId="224" fillId="50" borderId="1" xfId="1479" applyFont="1" applyFill="1" applyBorder="1" applyAlignment="1">
      <alignment horizontal="center"/>
    </xf>
    <xf numFmtId="0" fontId="224" fillId="50" borderId="1" xfId="1479" applyFont="1" applyFill="1" applyBorder="1"/>
    <xf numFmtId="3" fontId="224" fillId="50" borderId="1" xfId="1479" applyNumberFormat="1" applyFont="1" applyFill="1" applyBorder="1"/>
    <xf numFmtId="183" fontId="224" fillId="50" borderId="1" xfId="1479" applyNumberFormat="1" applyFont="1" applyFill="1" applyBorder="1"/>
    <xf numFmtId="0" fontId="225" fillId="50" borderId="1" xfId="1479" applyFont="1" applyFill="1" applyBorder="1" applyAlignment="1">
      <alignment horizontal="center" vertical="center"/>
    </xf>
    <xf numFmtId="0" fontId="225" fillId="50" borderId="1" xfId="1479" applyFont="1" applyFill="1" applyBorder="1" applyAlignment="1">
      <alignment vertical="center"/>
    </xf>
    <xf numFmtId="3" fontId="225" fillId="50" borderId="1" xfId="1479" applyNumberFormat="1" applyFont="1" applyFill="1" applyBorder="1" applyAlignment="1">
      <alignment vertical="center"/>
    </xf>
    <xf numFmtId="9" fontId="225" fillId="50" borderId="1" xfId="1479" applyNumberFormat="1" applyFont="1" applyFill="1" applyBorder="1" applyAlignment="1">
      <alignment vertical="center"/>
    </xf>
    <xf numFmtId="0" fontId="209" fillId="50" borderId="1" xfId="1479" applyFont="1" applyFill="1" applyBorder="1" applyAlignment="1">
      <alignment horizontal="center" vertical="center"/>
    </xf>
    <xf numFmtId="0" fontId="209" fillId="50" borderId="1" xfId="1479" applyFont="1" applyFill="1" applyBorder="1" applyAlignment="1">
      <alignment horizontal="left" vertical="center" wrapText="1"/>
    </xf>
    <xf numFmtId="3" fontId="224" fillId="50" borderId="1" xfId="1479" applyNumberFormat="1" applyFont="1" applyFill="1" applyBorder="1" applyAlignment="1">
      <alignment vertical="center"/>
    </xf>
    <xf numFmtId="9" fontId="224" fillId="50" borderId="1" xfId="1479" applyNumberFormat="1" applyFont="1" applyFill="1" applyBorder="1" applyAlignment="1">
      <alignment vertical="center"/>
    </xf>
    <xf numFmtId="0" fontId="226" fillId="0" borderId="0" xfId="1506" applyFont="1" applyAlignment="1">
      <alignment vertical="center" wrapText="1"/>
    </xf>
    <xf numFmtId="0" fontId="227" fillId="50" borderId="13" xfId="1542" applyFont="1" applyFill="1" applyBorder="1" applyAlignment="1">
      <alignment vertical="center" wrapText="1"/>
    </xf>
    <xf numFmtId="0" fontId="227" fillId="50" borderId="1" xfId="1542" applyFont="1" applyFill="1" applyBorder="1" applyAlignment="1">
      <alignment vertical="center" wrapText="1"/>
    </xf>
    <xf numFmtId="0" fontId="227" fillId="50" borderId="43" xfId="1542" applyFont="1" applyFill="1" applyBorder="1" applyAlignment="1">
      <alignment vertical="center" wrapText="1"/>
    </xf>
    <xf numFmtId="2" fontId="227" fillId="50" borderId="1" xfId="1506" applyNumberFormat="1" applyFont="1" applyFill="1" applyBorder="1" applyAlignment="1">
      <alignment horizontal="center" vertical="center" wrapText="1"/>
    </xf>
    <xf numFmtId="0" fontId="223" fillId="50" borderId="0" xfId="1506" applyFont="1" applyFill="1" applyAlignment="1">
      <alignment vertical="center" wrapText="1"/>
    </xf>
    <xf numFmtId="0" fontId="96" fillId="50" borderId="1" xfId="1419" applyFont="1" applyFill="1" applyBorder="1" applyAlignment="1" applyProtection="1">
      <alignment vertical="center"/>
    </xf>
    <xf numFmtId="3" fontId="228" fillId="50" borderId="1" xfId="1479" applyNumberFormat="1" applyFont="1" applyFill="1" applyBorder="1" applyAlignment="1">
      <alignment horizontal="right" vertical="center" wrapText="1"/>
    </xf>
    <xf numFmtId="3" fontId="5" fillId="50" borderId="1" xfId="1479" applyNumberFormat="1" applyFont="1" applyFill="1" applyBorder="1" applyAlignment="1">
      <alignment horizontal="right" vertical="center" wrapText="1"/>
    </xf>
    <xf numFmtId="3" fontId="55" fillId="50" borderId="1" xfId="1479" applyNumberFormat="1" applyFont="1" applyFill="1" applyBorder="1" applyAlignment="1">
      <alignment horizontal="right" vertical="center" wrapText="1"/>
    </xf>
    <xf numFmtId="0" fontId="227" fillId="51" borderId="13" xfId="1542" applyFont="1" applyFill="1" applyBorder="1" applyAlignment="1">
      <alignment vertical="center" wrapText="1"/>
    </xf>
    <xf numFmtId="2" fontId="227" fillId="51" borderId="1" xfId="1506" applyNumberFormat="1" applyFont="1" applyFill="1" applyBorder="1" applyAlignment="1">
      <alignment horizontal="center" vertical="center" wrapText="1"/>
    </xf>
    <xf numFmtId="0" fontId="227" fillId="51" borderId="1" xfId="1542" applyFont="1" applyFill="1" applyBorder="1" applyAlignment="1">
      <alignment vertical="center" wrapText="1"/>
    </xf>
    <xf numFmtId="0" fontId="0" fillId="51" borderId="0" xfId="0" applyFill="1"/>
    <xf numFmtId="0" fontId="96" fillId="50" borderId="1" xfId="1464" applyFont="1" applyFill="1" applyBorder="1" applyAlignment="1">
      <alignment horizontal="center" vertical="center" wrapText="1"/>
    </xf>
    <xf numFmtId="0" fontId="232" fillId="50" borderId="1" xfId="1542" applyFont="1" applyFill="1" applyBorder="1" applyAlignment="1">
      <alignment vertical="center" wrapText="1"/>
    </xf>
    <xf numFmtId="165" fontId="234" fillId="0" borderId="0" xfId="1091" applyFont="1" applyAlignment="1">
      <alignment vertical="center" wrapText="1"/>
    </xf>
    <xf numFmtId="0" fontId="231" fillId="50" borderId="1" xfId="1507" applyFont="1" applyFill="1" applyBorder="1" applyAlignment="1">
      <alignment horizontal="center" vertical="center" wrapText="1"/>
    </xf>
    <xf numFmtId="0" fontId="231" fillId="50" borderId="13" xfId="1542" applyFont="1" applyFill="1" applyBorder="1" applyAlignment="1">
      <alignment vertical="center" wrapText="1"/>
    </xf>
    <xf numFmtId="0" fontId="235" fillId="50" borderId="0" xfId="1506" applyFont="1" applyFill="1" applyAlignment="1">
      <alignment vertical="center" wrapText="1"/>
    </xf>
    <xf numFmtId="0" fontId="231" fillId="50" borderId="1" xfId="1542" applyFont="1" applyFill="1" applyBorder="1" applyAlignment="1">
      <alignment vertical="center" wrapText="1"/>
    </xf>
    <xf numFmtId="0" fontId="231" fillId="50" borderId="1" xfId="1542" applyFont="1" applyFill="1" applyBorder="1" applyAlignment="1">
      <alignment horizontal="justify" vertical="center" wrapText="1"/>
    </xf>
    <xf numFmtId="0" fontId="229" fillId="0" borderId="0" xfId="0" applyFont="1" applyAlignment="1">
      <alignment horizontal="justify" vertical="center" wrapText="1"/>
    </xf>
    <xf numFmtId="0" fontId="231" fillId="0" borderId="0" xfId="0" applyFont="1" applyAlignment="1">
      <alignment horizontal="justify" vertical="center" wrapText="1"/>
    </xf>
    <xf numFmtId="0" fontId="229" fillId="0" borderId="1" xfId="0" applyFont="1" applyBorder="1" applyAlignment="1">
      <alignment horizontal="right" vertical="center" wrapText="1"/>
    </xf>
    <xf numFmtId="0" fontId="231" fillId="0" borderId="1" xfId="0" applyFont="1" applyBorder="1" applyAlignment="1">
      <alignment horizontal="right" vertical="center" wrapText="1"/>
    </xf>
    <xf numFmtId="0" fontId="232" fillId="50" borderId="13" xfId="1542" applyFont="1" applyFill="1" applyBorder="1" applyAlignment="1">
      <alignment vertical="center" wrapText="1"/>
    </xf>
    <xf numFmtId="0" fontId="232" fillId="50" borderId="43" xfId="1542" applyFont="1" applyFill="1" applyBorder="1" applyAlignment="1">
      <alignment vertical="center" wrapText="1"/>
    </xf>
    <xf numFmtId="0" fontId="230" fillId="0" borderId="1" xfId="0" applyFont="1" applyBorder="1" applyAlignment="1">
      <alignment horizontal="center" vertical="center" wrapText="1"/>
    </xf>
    <xf numFmtId="0" fontId="231" fillId="50" borderId="0" xfId="1542" applyFont="1" applyFill="1" applyBorder="1" applyAlignment="1">
      <alignment vertical="center" wrapText="1"/>
    </xf>
    <xf numFmtId="0" fontId="0" fillId="0" borderId="1" xfId="0" applyBorder="1"/>
    <xf numFmtId="0" fontId="232" fillId="50" borderId="0" xfId="1542" applyFont="1" applyFill="1" applyBorder="1" applyAlignment="1">
      <alignment vertical="center" wrapText="1"/>
    </xf>
    <xf numFmtId="0" fontId="0" fillId="0" borderId="43" xfId="0" applyBorder="1"/>
    <xf numFmtId="0" fontId="231" fillId="50" borderId="0" xfId="1479" applyFont="1" applyFill="1" applyBorder="1" applyAlignment="1">
      <alignment horizontal="center" vertical="center" wrapText="1"/>
    </xf>
    <xf numFmtId="0" fontId="231" fillId="50" borderId="1" xfId="1542" applyFont="1" applyFill="1" applyBorder="1" applyAlignment="1">
      <alignment horizontal="center" vertical="center" wrapText="1"/>
    </xf>
    <xf numFmtId="0" fontId="231" fillId="50" borderId="0" xfId="1506" applyFont="1" applyFill="1" applyBorder="1" applyAlignment="1">
      <alignment horizontal="center" vertical="center" wrapText="1"/>
    </xf>
    <xf numFmtId="0" fontId="235" fillId="50" borderId="0" xfId="1506" applyFont="1" applyFill="1" applyBorder="1" applyAlignment="1">
      <alignment horizontal="center" vertical="center" wrapText="1"/>
    </xf>
    <xf numFmtId="0" fontId="231" fillId="50" borderId="13" xfId="1542" applyFont="1" applyFill="1" applyBorder="1" applyAlignment="1">
      <alignment horizontal="center" vertical="center" wrapText="1"/>
    </xf>
    <xf numFmtId="0" fontId="233" fillId="50" borderId="0" xfId="1506" applyFont="1" applyFill="1" applyBorder="1" applyAlignment="1">
      <alignment horizontal="center" vertical="center" wrapText="1"/>
    </xf>
    <xf numFmtId="0" fontId="0" fillId="0" borderId="0" xfId="0" applyAlignment="1">
      <alignment horizontal="center"/>
    </xf>
    <xf numFmtId="2" fontId="231" fillId="50" borderId="0" xfId="1506" applyNumberFormat="1" applyFont="1" applyFill="1" applyBorder="1" applyAlignment="1">
      <alignment horizontal="center" vertical="center" wrapText="1"/>
    </xf>
    <xf numFmtId="0" fontId="96" fillId="0" borderId="0" xfId="0" applyFont="1"/>
    <xf numFmtId="0" fontId="239" fillId="0" borderId="0" xfId="1506" applyFont="1" applyAlignment="1">
      <alignment vertical="center" wrapText="1"/>
    </xf>
    <xf numFmtId="0" fontId="240" fillId="50" borderId="13" xfId="1542" applyFont="1" applyFill="1" applyBorder="1" applyAlignment="1">
      <alignment vertical="center" wrapText="1"/>
    </xf>
    <xf numFmtId="279" fontId="240" fillId="50" borderId="1" xfId="1091" applyNumberFormat="1" applyFont="1" applyFill="1" applyBorder="1" applyAlignment="1">
      <alignment horizontal="center" vertical="center" wrapText="1"/>
    </xf>
    <xf numFmtId="0" fontId="240" fillId="50" borderId="1" xfId="1542" applyFont="1" applyFill="1" applyBorder="1" applyAlignment="1">
      <alignment vertical="center" wrapText="1"/>
    </xf>
    <xf numFmtId="0" fontId="240" fillId="50" borderId="43" xfId="1542" applyFont="1" applyFill="1" applyBorder="1" applyAlignment="1">
      <alignment vertical="center" wrapText="1"/>
    </xf>
    <xf numFmtId="0" fontId="245" fillId="50" borderId="0" xfId="1416" quotePrefix="1" applyFont="1" applyFill="1" applyBorder="1" applyAlignment="1">
      <alignment horizontal="center" vertical="center" wrapText="1"/>
    </xf>
    <xf numFmtId="0" fontId="243" fillId="50" borderId="0" xfId="1416" applyFont="1" applyFill="1" applyAlignment="1">
      <alignment vertical="center" wrapText="1"/>
    </xf>
    <xf numFmtId="0" fontId="217" fillId="0" borderId="1" xfId="0" applyFont="1" applyBorder="1" applyAlignment="1">
      <alignment vertical="center" wrapText="1"/>
    </xf>
    <xf numFmtId="2" fontId="217" fillId="0" borderId="1" xfId="0" applyNumberFormat="1" applyFont="1" applyBorder="1" applyAlignment="1">
      <alignment vertical="center" wrapText="1"/>
    </xf>
    <xf numFmtId="0" fontId="5" fillId="0" borderId="0" xfId="0" applyFont="1" applyAlignment="1">
      <alignment vertical="center" wrapText="1"/>
    </xf>
    <xf numFmtId="0" fontId="55" fillId="0" borderId="1" xfId="0" applyFont="1" applyBorder="1" applyAlignment="1">
      <alignment vertical="center" wrapText="1"/>
    </xf>
    <xf numFmtId="0" fontId="231" fillId="0" borderId="0" xfId="0" applyFont="1"/>
    <xf numFmtId="0" fontId="228" fillId="50" borderId="1" xfId="1507" applyFont="1" applyFill="1" applyBorder="1" applyAlignment="1">
      <alignment horizontal="center" vertical="center" wrapText="1"/>
    </xf>
    <xf numFmtId="0" fontId="228" fillId="50" borderId="1" xfId="1542" applyFont="1" applyFill="1" applyBorder="1" applyAlignment="1">
      <alignment vertical="center" wrapText="1"/>
    </xf>
    <xf numFmtId="0" fontId="228" fillId="0" borderId="1" xfId="0" applyFont="1" applyBorder="1" applyAlignment="1">
      <alignment vertical="center" wrapText="1"/>
    </xf>
    <xf numFmtId="0" fontId="228" fillId="0" borderId="0" xfId="0" applyFont="1" applyAlignment="1">
      <alignment vertical="center" wrapText="1"/>
    </xf>
    <xf numFmtId="165" fontId="228" fillId="0" borderId="0" xfId="1091" applyFont="1" applyAlignment="1">
      <alignment vertical="center" wrapText="1"/>
    </xf>
    <xf numFmtId="0" fontId="231" fillId="0" borderId="0" xfId="0" applyFont="1" applyFill="1"/>
    <xf numFmtId="0" fontId="55" fillId="0" borderId="1" xfId="0" applyFont="1" applyBorder="1" applyAlignment="1">
      <alignment horizontal="center" vertical="center" wrapText="1"/>
    </xf>
    <xf numFmtId="0" fontId="240" fillId="50" borderId="1" xfId="0" applyFont="1" applyFill="1" applyBorder="1" applyAlignment="1">
      <alignment vertical="center" wrapText="1"/>
    </xf>
    <xf numFmtId="0" fontId="96" fillId="50" borderId="1" xfId="1542" applyFont="1" applyFill="1" applyBorder="1" applyAlignment="1">
      <alignment vertical="center" wrapText="1"/>
    </xf>
    <xf numFmtId="0" fontId="96" fillId="50" borderId="1" xfId="0" applyFont="1" applyFill="1" applyBorder="1" applyAlignment="1">
      <alignment vertical="center" wrapText="1"/>
    </xf>
    <xf numFmtId="0" fontId="5" fillId="50" borderId="1" xfId="1507" applyFont="1" applyFill="1" applyBorder="1" applyAlignment="1">
      <alignment horizontal="center" vertical="center" wrapText="1"/>
    </xf>
    <xf numFmtId="0" fontId="5" fillId="50" borderId="1" xfId="1542" applyFont="1" applyFill="1" applyBorder="1" applyAlignment="1">
      <alignment vertical="center" wrapText="1"/>
    </xf>
    <xf numFmtId="0" fontId="5" fillId="0" borderId="1" xfId="0" applyFont="1" applyBorder="1" applyAlignment="1">
      <alignment vertical="center" wrapText="1"/>
    </xf>
    <xf numFmtId="165" fontId="5" fillId="0" borderId="0" xfId="1091" applyFont="1" applyAlignment="1">
      <alignment vertical="center" wrapText="1"/>
    </xf>
    <xf numFmtId="0" fontId="44" fillId="0" borderId="0" xfId="1419" applyFont="1" applyAlignment="1">
      <alignment wrapText="1"/>
    </xf>
    <xf numFmtId="0" fontId="55" fillId="0" borderId="30" xfId="1419" applyFont="1" applyBorder="1" applyAlignment="1">
      <alignment horizontal="center" vertical="center" wrapText="1"/>
    </xf>
    <xf numFmtId="0" fontId="55" fillId="0" borderId="1" xfId="1419" applyFont="1" applyBorder="1" applyAlignment="1">
      <alignment horizontal="center" vertical="center" wrapText="1"/>
    </xf>
    <xf numFmtId="0" fontId="5" fillId="0" borderId="28" xfId="1419" applyFont="1" applyBorder="1" applyAlignment="1">
      <alignment horizontal="center" vertical="center" wrapText="1"/>
    </xf>
    <xf numFmtId="0" fontId="5" fillId="0" borderId="28" xfId="1419" applyFont="1" applyFill="1" applyBorder="1" applyAlignment="1">
      <alignment vertical="center" wrapText="1"/>
    </xf>
    <xf numFmtId="2" fontId="5" fillId="0" borderId="28" xfId="1419" applyNumberFormat="1" applyFont="1" applyBorder="1" applyAlignment="1">
      <alignment horizontal="center" vertical="center" wrapText="1"/>
    </xf>
    <xf numFmtId="3" fontId="5" fillId="0" borderId="28" xfId="1419" applyNumberFormat="1" applyFont="1" applyBorder="1" applyAlignment="1">
      <alignment horizontal="center" vertical="center" wrapText="1"/>
    </xf>
    <xf numFmtId="2" fontId="5" fillId="0" borderId="28" xfId="1419" quotePrefix="1" applyNumberFormat="1" applyFont="1" applyFill="1" applyBorder="1" applyAlignment="1">
      <alignment horizontal="center" vertical="center" wrapText="1"/>
    </xf>
    <xf numFmtId="183" fontId="5" fillId="0" borderId="28" xfId="1419" quotePrefix="1" applyNumberFormat="1" applyFont="1" applyFill="1" applyBorder="1" applyAlignment="1">
      <alignment horizontal="center" vertical="center" wrapText="1"/>
    </xf>
    <xf numFmtId="184" fontId="96" fillId="0" borderId="28" xfId="1419" quotePrefix="1" applyNumberFormat="1" applyFont="1" applyFill="1" applyBorder="1" applyAlignment="1">
      <alignment horizontal="left" vertical="center" wrapText="1"/>
    </xf>
    <xf numFmtId="174" fontId="5" fillId="0" borderId="0" xfId="1419" applyNumberFormat="1" applyFont="1" applyFill="1" applyBorder="1" applyAlignment="1">
      <alignment horizontal="right" wrapText="1"/>
    </xf>
    <xf numFmtId="0" fontId="44" fillId="0" borderId="0" xfId="1419" applyFont="1" applyFill="1" applyAlignment="1">
      <alignment wrapText="1"/>
    </xf>
    <xf numFmtId="0" fontId="5" fillId="0" borderId="5" xfId="1419" applyFont="1" applyBorder="1" applyAlignment="1">
      <alignment horizontal="center" vertical="center" wrapText="1"/>
    </xf>
    <xf numFmtId="0" fontId="5" fillId="0" borderId="5" xfId="1419" applyFont="1" applyFill="1" applyBorder="1" applyAlignment="1">
      <alignment vertical="center" wrapText="1"/>
    </xf>
    <xf numFmtId="2" fontId="5" fillId="0" borderId="5" xfId="1419" applyNumberFormat="1" applyFont="1" applyBorder="1" applyAlignment="1">
      <alignment horizontal="center" vertical="center" wrapText="1"/>
    </xf>
    <xf numFmtId="3" fontId="5" fillId="0" borderId="5" xfId="1419" applyNumberFormat="1" applyFont="1" applyBorder="1" applyAlignment="1">
      <alignment horizontal="center" vertical="center" wrapText="1"/>
    </xf>
    <xf numFmtId="2" fontId="5" fillId="0" borderId="5" xfId="1419" quotePrefix="1" applyNumberFormat="1" applyFont="1" applyFill="1" applyBorder="1" applyAlignment="1">
      <alignment horizontal="center" vertical="center" wrapText="1"/>
    </xf>
    <xf numFmtId="183" fontId="5" fillId="0" borderId="5" xfId="1419" quotePrefix="1" applyNumberFormat="1" applyFont="1" applyFill="1" applyBorder="1" applyAlignment="1">
      <alignment horizontal="center" vertical="center" wrapText="1"/>
    </xf>
    <xf numFmtId="184" fontId="96" fillId="0" borderId="5" xfId="1419" quotePrefix="1" applyNumberFormat="1" applyFont="1" applyFill="1" applyBorder="1" applyAlignment="1">
      <alignment horizontal="left" vertical="center" wrapText="1"/>
    </xf>
    <xf numFmtId="182" fontId="5" fillId="0" borderId="5" xfId="1419" applyNumberFormat="1" applyFont="1" applyBorder="1" applyAlignment="1">
      <alignment horizontal="center" vertical="center" wrapText="1"/>
    </xf>
    <xf numFmtId="0" fontId="96" fillId="0" borderId="0" xfId="1419" applyFont="1" applyFill="1" applyAlignment="1">
      <alignment wrapText="1"/>
    </xf>
    <xf numFmtId="0" fontId="5" fillId="0" borderId="5" xfId="1419" applyFont="1" applyFill="1" applyBorder="1" applyAlignment="1">
      <alignment horizontal="left" vertical="center" wrapText="1"/>
    </xf>
    <xf numFmtId="2" fontId="44" fillId="0" borderId="0" xfId="1419" applyNumberFormat="1" applyFont="1" applyFill="1" applyAlignment="1">
      <alignment wrapText="1"/>
    </xf>
    <xf numFmtId="0" fontId="240" fillId="0" borderId="0" xfId="1419" applyFont="1" applyFill="1" applyAlignment="1">
      <alignment wrapText="1"/>
    </xf>
    <xf numFmtId="0" fontId="5" fillId="0" borderId="42" xfId="1419" applyFont="1" applyFill="1" applyBorder="1" applyAlignment="1">
      <alignment vertical="center" wrapText="1"/>
    </xf>
    <xf numFmtId="182" fontId="5" fillId="0" borderId="42" xfId="1419" applyNumberFormat="1" applyFont="1" applyBorder="1" applyAlignment="1">
      <alignment horizontal="center" vertical="center" wrapText="1"/>
    </xf>
    <xf numFmtId="3" fontId="5" fillId="0" borderId="42" xfId="1419" applyNumberFormat="1" applyFont="1" applyBorder="1" applyAlignment="1">
      <alignment horizontal="center" vertical="center" wrapText="1"/>
    </xf>
    <xf numFmtId="2" fontId="5" fillId="0" borderId="42" xfId="1419" quotePrefix="1" applyNumberFormat="1" applyFont="1" applyFill="1" applyBorder="1" applyAlignment="1">
      <alignment horizontal="center" vertical="center" wrapText="1"/>
    </xf>
    <xf numFmtId="183" fontId="5" fillId="0" borderId="42" xfId="1419" quotePrefix="1" applyNumberFormat="1" applyFont="1" applyFill="1" applyBorder="1" applyAlignment="1">
      <alignment horizontal="center" vertical="center" wrapText="1"/>
    </xf>
    <xf numFmtId="184" fontId="96" fillId="0" borderId="42" xfId="1419" quotePrefix="1" applyNumberFormat="1" applyFont="1" applyFill="1" applyBorder="1" applyAlignment="1">
      <alignment horizontal="left" vertical="center" wrapText="1"/>
    </xf>
    <xf numFmtId="2" fontId="55" fillId="0" borderId="13" xfId="1419" applyNumberFormat="1" applyFont="1" applyBorder="1" applyAlignment="1">
      <alignment horizontal="center" vertical="center" wrapText="1"/>
    </xf>
    <xf numFmtId="3" fontId="55" fillId="0" borderId="13" xfId="1419" applyNumberFormat="1" applyFont="1" applyBorder="1" applyAlignment="1">
      <alignment horizontal="center" vertical="center" wrapText="1"/>
    </xf>
    <xf numFmtId="2" fontId="55" fillId="0" borderId="13" xfId="1419" applyNumberFormat="1" applyFont="1" applyFill="1" applyBorder="1" applyAlignment="1">
      <alignment horizontal="center" vertical="center" wrapText="1"/>
    </xf>
    <xf numFmtId="183" fontId="55" fillId="0" borderId="13" xfId="1419" quotePrefix="1" applyNumberFormat="1" applyFont="1" applyFill="1" applyBorder="1" applyAlignment="1">
      <alignment horizontal="center" vertical="center" wrapText="1"/>
    </xf>
    <xf numFmtId="0" fontId="44" fillId="0" borderId="0" xfId="1419" applyNumberFormat="1" applyFont="1" applyFill="1" applyAlignment="1">
      <alignment wrapText="1"/>
    </xf>
    <xf numFmtId="0" fontId="55" fillId="0" borderId="0" xfId="1419" applyFont="1" applyBorder="1" applyAlignment="1">
      <alignment horizontal="center" vertical="center" wrapText="1"/>
    </xf>
    <xf numFmtId="182" fontId="55" fillId="0" borderId="0" xfId="1419" applyNumberFormat="1" applyFont="1" applyBorder="1" applyAlignment="1">
      <alignment horizontal="center" vertical="center" wrapText="1"/>
    </xf>
    <xf numFmtId="3" fontId="55" fillId="0" borderId="0" xfId="1419" applyNumberFormat="1" applyFont="1" applyBorder="1" applyAlignment="1">
      <alignment horizontal="center" vertical="center" wrapText="1"/>
    </xf>
    <xf numFmtId="2" fontId="55" fillId="0" borderId="0" xfId="1419" applyNumberFormat="1" applyFont="1" applyBorder="1" applyAlignment="1">
      <alignment horizontal="center" vertical="center" wrapText="1"/>
    </xf>
    <xf numFmtId="0" fontId="240" fillId="0" borderId="0" xfId="1419" quotePrefix="1" applyFont="1" applyAlignment="1">
      <alignment vertical="center"/>
    </xf>
    <xf numFmtId="0" fontId="240" fillId="0" borderId="0" xfId="1419" quotePrefix="1" applyFont="1" applyFill="1" applyAlignment="1">
      <alignment vertical="center" wrapText="1"/>
    </xf>
    <xf numFmtId="2" fontId="44" fillId="0" borderId="0" xfId="1419" applyNumberFormat="1" applyFont="1" applyAlignment="1">
      <alignment wrapText="1"/>
    </xf>
    <xf numFmtId="0" fontId="240" fillId="0" borderId="0" xfId="1419" quotePrefix="1" applyFont="1" applyAlignment="1">
      <alignment vertical="center" wrapText="1"/>
    </xf>
    <xf numFmtId="0" fontId="247" fillId="0" borderId="0" xfId="1935" applyFont="1" applyAlignment="1">
      <alignment vertical="center"/>
    </xf>
    <xf numFmtId="0" fontId="227" fillId="0" borderId="0" xfId="1935" applyFont="1" applyAlignment="1">
      <alignment vertical="center"/>
    </xf>
    <xf numFmtId="0" fontId="248" fillId="0" borderId="0" xfId="1935" applyFont="1" applyAlignment="1">
      <alignment horizontal="center" vertical="center"/>
    </xf>
    <xf numFmtId="0" fontId="248" fillId="0" borderId="0" xfId="1935" applyFont="1" applyAlignment="1">
      <alignment vertical="center" wrapText="1"/>
    </xf>
    <xf numFmtId="3" fontId="249" fillId="0" borderId="0" xfId="1935" applyNumberFormat="1" applyFont="1" applyAlignment="1">
      <alignment vertical="center"/>
    </xf>
    <xf numFmtId="3" fontId="250" fillId="0" borderId="0" xfId="1935" applyNumberFormat="1" applyFont="1" applyAlignment="1">
      <alignment vertical="center"/>
    </xf>
    <xf numFmtId="4" fontId="248" fillId="0" borderId="0" xfId="1935" applyNumberFormat="1" applyFont="1" applyAlignment="1">
      <alignment vertical="center"/>
    </xf>
    <xf numFmtId="3" fontId="248" fillId="0" borderId="0" xfId="1935" applyNumberFormat="1" applyFont="1" applyAlignment="1">
      <alignment vertical="center"/>
    </xf>
    <xf numFmtId="9" fontId="248" fillId="0" borderId="0" xfId="1935" applyNumberFormat="1" applyFont="1" applyAlignment="1">
      <alignment vertical="center"/>
    </xf>
    <xf numFmtId="0" fontId="248" fillId="0" borderId="0" xfId="1935" applyFont="1" applyAlignment="1">
      <alignment vertical="center"/>
    </xf>
    <xf numFmtId="0" fontId="229" fillId="0" borderId="0" xfId="1935" applyFont="1" applyAlignment="1">
      <alignment vertical="center"/>
    </xf>
    <xf numFmtId="3" fontId="229" fillId="0" borderId="1" xfId="1935" applyNumberFormat="1" applyFont="1" applyBorder="1" applyAlignment="1">
      <alignment horizontal="center" vertical="center"/>
    </xf>
    <xf numFmtId="3" fontId="229" fillId="0" borderId="1" xfId="1935" applyNumberFormat="1" applyFont="1" applyBorder="1" applyAlignment="1">
      <alignment horizontal="center" vertical="center" wrapText="1"/>
    </xf>
    <xf numFmtId="0" fontId="230" fillId="0" borderId="1" xfId="1935" applyFont="1" applyBorder="1" applyAlignment="1">
      <alignment horizontal="center" vertical="center"/>
    </xf>
    <xf numFmtId="0" fontId="230" fillId="0" borderId="1" xfId="1935" applyFont="1" applyBorder="1" applyAlignment="1">
      <alignment horizontal="center" vertical="center" wrapText="1"/>
    </xf>
    <xf numFmtId="3" fontId="230" fillId="0" borderId="1" xfId="1935" applyNumberFormat="1" applyFont="1" applyBorder="1" applyAlignment="1">
      <alignment horizontal="right" vertical="center" wrapText="1"/>
    </xf>
    <xf numFmtId="9" fontId="230" fillId="0" borderId="1" xfId="1935" applyNumberFormat="1" applyFont="1" applyBorder="1" applyAlignment="1">
      <alignment horizontal="right" vertical="center"/>
    </xf>
    <xf numFmtId="0" fontId="230" fillId="0" borderId="0" xfId="1935" applyFont="1" applyAlignment="1">
      <alignment vertical="center"/>
    </xf>
    <xf numFmtId="0" fontId="250" fillId="0" borderId="46" xfId="1935" applyFont="1" applyBorder="1" applyAlignment="1">
      <alignment horizontal="center" vertical="center"/>
    </xf>
    <xf numFmtId="0" fontId="250" fillId="0" borderId="46" xfId="1935" applyFont="1" applyBorder="1" applyAlignment="1">
      <alignment horizontal="left" vertical="center" wrapText="1"/>
    </xf>
    <xf numFmtId="3" fontId="250" fillId="0" borderId="46" xfId="1935" applyNumberFormat="1" applyFont="1" applyBorder="1" applyAlignment="1">
      <alignment horizontal="right" vertical="center"/>
    </xf>
    <xf numFmtId="9" fontId="229" fillId="0" borderId="46" xfId="1935" applyNumberFormat="1" applyFont="1" applyBorder="1" applyAlignment="1">
      <alignment horizontal="right" vertical="center"/>
    </xf>
    <xf numFmtId="0" fontId="250" fillId="0" borderId="0" xfId="1935" applyFont="1" applyAlignment="1">
      <alignment vertical="center"/>
    </xf>
    <xf numFmtId="0" fontId="230" fillId="0" borderId="46" xfId="1935" applyFont="1" applyBorder="1" applyAlignment="1">
      <alignment horizontal="center" vertical="center"/>
    </xf>
    <xf numFmtId="0" fontId="230" fillId="0" borderId="46" xfId="1935" applyFont="1" applyBorder="1" applyAlignment="1">
      <alignment horizontal="left" vertical="center" wrapText="1"/>
    </xf>
    <xf numFmtId="3" fontId="230" fillId="0" borderId="46" xfId="1935" applyNumberFormat="1" applyFont="1" applyBorder="1" applyAlignment="1">
      <alignment horizontal="right" vertical="center"/>
    </xf>
    <xf numFmtId="9" fontId="230" fillId="0" borderId="46" xfId="1935" applyNumberFormat="1" applyFont="1" applyBorder="1" applyAlignment="1">
      <alignment horizontal="right" vertical="center"/>
    </xf>
    <xf numFmtId="3" fontId="230" fillId="0" borderId="46" xfId="1935" applyNumberFormat="1" applyFont="1" applyBorder="1" applyAlignment="1">
      <alignment vertical="center"/>
    </xf>
    <xf numFmtId="0" fontId="229" fillId="0" borderId="46" xfId="1935" applyFont="1" applyBorder="1" applyAlignment="1">
      <alignment horizontal="center" vertical="center"/>
    </xf>
    <xf numFmtId="0" fontId="229" fillId="0" borderId="46" xfId="1935" applyFont="1" applyBorder="1" applyAlignment="1">
      <alignment vertical="center" wrapText="1"/>
    </xf>
    <xf numFmtId="3" fontId="229" fillId="0" borderId="46" xfId="1935" applyNumberFormat="1" applyFont="1" applyBorder="1" applyAlignment="1">
      <alignment horizontal="right" vertical="center"/>
    </xf>
    <xf numFmtId="3" fontId="229" fillId="0" borderId="46" xfId="1935" applyNumberFormat="1" applyFont="1" applyBorder="1" applyAlignment="1">
      <alignment vertical="center"/>
    </xf>
    <xf numFmtId="0" fontId="229" fillId="0" borderId="46" xfId="1935" applyFont="1" applyBorder="1" applyAlignment="1">
      <alignment vertical="center"/>
    </xf>
    <xf numFmtId="0" fontId="230" fillId="0" borderId="46" xfId="1935" applyFont="1" applyBorder="1" applyAlignment="1">
      <alignment vertical="center" wrapText="1"/>
    </xf>
    <xf numFmtId="0" fontId="230" fillId="0" borderId="46" xfId="1935" applyFont="1" applyBorder="1" applyAlignment="1">
      <alignment vertical="center"/>
    </xf>
    <xf numFmtId="0" fontId="96" fillId="0" borderId="46" xfId="1935" applyFont="1" applyBorder="1" applyAlignment="1">
      <alignment horizontal="center" vertical="center"/>
    </xf>
    <xf numFmtId="0" fontId="96" fillId="0" borderId="46" xfId="1935" applyFont="1" applyBorder="1" applyAlignment="1">
      <alignment vertical="center" wrapText="1"/>
    </xf>
    <xf numFmtId="0" fontId="96" fillId="0" borderId="46" xfId="1935" applyFont="1" applyBorder="1" applyAlignment="1">
      <alignment vertical="center"/>
    </xf>
    <xf numFmtId="0" fontId="96" fillId="0" borderId="0" xfId="1935" applyFont="1" applyAlignment="1">
      <alignment vertical="center"/>
    </xf>
    <xf numFmtId="0" fontId="225" fillId="0" borderId="46" xfId="1935" applyFont="1" applyBorder="1" applyAlignment="1">
      <alignment vertical="center" wrapText="1"/>
    </xf>
    <xf numFmtId="0" fontId="229" fillId="0" borderId="47" xfId="1935" applyFont="1" applyBorder="1" applyAlignment="1">
      <alignment horizontal="center" vertical="center"/>
    </xf>
    <xf numFmtId="0" fontId="229" fillId="0" borderId="47" xfId="1935" applyFont="1" applyBorder="1" applyAlignment="1">
      <alignment vertical="center" wrapText="1"/>
    </xf>
    <xf numFmtId="3" fontId="229" fillId="0" borderId="47" xfId="1935" applyNumberFormat="1" applyFont="1" applyBorder="1" applyAlignment="1">
      <alignment horizontal="right" vertical="center"/>
    </xf>
    <xf numFmtId="3" fontId="229" fillId="0" borderId="47" xfId="1935" applyNumberFormat="1" applyFont="1" applyBorder="1" applyAlignment="1">
      <alignment vertical="center"/>
    </xf>
    <xf numFmtId="9" fontId="229" fillId="0" borderId="47" xfId="1935" applyNumberFormat="1" applyFont="1" applyBorder="1" applyAlignment="1">
      <alignment horizontal="right" vertical="center"/>
    </xf>
    <xf numFmtId="0" fontId="229" fillId="0" borderId="47" xfId="1935" applyFont="1" applyBorder="1" applyAlignment="1">
      <alignment vertical="center"/>
    </xf>
    <xf numFmtId="0" fontId="229" fillId="0" borderId="0" xfId="1935" applyFont="1" applyAlignment="1">
      <alignment horizontal="center" vertical="center"/>
    </xf>
    <xf numFmtId="0" fontId="229" fillId="0" borderId="0" xfId="1935" applyFont="1" applyAlignment="1">
      <alignment vertical="center" wrapText="1"/>
    </xf>
    <xf numFmtId="3" fontId="229" fillId="0" borderId="0" xfId="1935" applyNumberFormat="1" applyFont="1" applyAlignment="1">
      <alignment vertical="center"/>
    </xf>
    <xf numFmtId="9" fontId="229" fillId="0" borderId="0" xfId="1935" applyNumberFormat="1" applyFont="1" applyAlignment="1">
      <alignment vertical="center"/>
    </xf>
    <xf numFmtId="281" fontId="229" fillId="0" borderId="0" xfId="1935" applyNumberFormat="1" applyFont="1" applyAlignment="1">
      <alignment vertical="center"/>
    </xf>
    <xf numFmtId="0" fontId="230" fillId="51" borderId="28" xfId="1935" applyFont="1" applyFill="1" applyBorder="1" applyAlignment="1">
      <alignment horizontal="center" vertical="center"/>
    </xf>
    <xf numFmtId="0" fontId="230" fillId="51" borderId="28" xfId="1935" applyFont="1" applyFill="1" applyBorder="1" applyAlignment="1">
      <alignment horizontal="left" vertical="center" wrapText="1"/>
    </xf>
    <xf numFmtId="3" fontId="230" fillId="51" borderId="28" xfId="1935" applyNumberFormat="1" applyFont="1" applyFill="1" applyBorder="1" applyAlignment="1">
      <alignment horizontal="right" vertical="center"/>
    </xf>
    <xf numFmtId="9" fontId="230" fillId="51" borderId="28" xfId="1935" applyNumberFormat="1" applyFont="1" applyFill="1" applyBorder="1" applyAlignment="1">
      <alignment horizontal="right" vertical="center"/>
    </xf>
    <xf numFmtId="0" fontId="230" fillId="51" borderId="0" xfId="1935" applyFont="1" applyFill="1" applyAlignment="1">
      <alignment vertical="center"/>
    </xf>
    <xf numFmtId="0" fontId="5" fillId="0" borderId="0" xfId="1435" applyFont="1" applyFill="1"/>
    <xf numFmtId="0" fontId="5" fillId="0" borderId="0" xfId="1435" applyFont="1" applyFill="1" applyAlignment="1">
      <alignment horizontal="centerContinuous"/>
    </xf>
    <xf numFmtId="3" fontId="5" fillId="0" borderId="0" xfId="1435" applyNumberFormat="1" applyFont="1" applyFill="1" applyAlignment="1">
      <alignment horizontal="centerContinuous"/>
    </xf>
    <xf numFmtId="0" fontId="96" fillId="0" borderId="0" xfId="1435" applyFont="1" applyFill="1"/>
    <xf numFmtId="0" fontId="5" fillId="0" borderId="48" xfId="1936" applyFont="1" applyFill="1" applyBorder="1" applyAlignment="1">
      <alignment vertical="center"/>
    </xf>
    <xf numFmtId="0" fontId="5" fillId="0" borderId="48" xfId="1936" applyFont="1" applyFill="1" applyBorder="1" applyAlignment="1">
      <alignment horizontal="center" vertical="center" wrapText="1"/>
    </xf>
    <xf numFmtId="2" fontId="5" fillId="0" borderId="48" xfId="1936" applyNumberFormat="1" applyFont="1" applyFill="1" applyBorder="1" applyAlignment="1">
      <alignment horizontal="center" vertical="center" wrapText="1"/>
    </xf>
    <xf numFmtId="0" fontId="55" fillId="0" borderId="48" xfId="1936" applyFont="1" applyFill="1" applyBorder="1" applyAlignment="1">
      <alignment vertical="center"/>
    </xf>
    <xf numFmtId="282" fontId="217" fillId="0" borderId="1" xfId="1435" applyNumberFormat="1" applyFont="1" applyFill="1" applyBorder="1" applyAlignment="1">
      <alignment horizontal="center" vertical="center"/>
    </xf>
    <xf numFmtId="0" fontId="205" fillId="0" borderId="48" xfId="1936" applyFont="1" applyFill="1" applyBorder="1" applyAlignment="1">
      <alignment vertical="center"/>
    </xf>
    <xf numFmtId="2" fontId="205" fillId="0" borderId="48" xfId="1936" applyNumberFormat="1" applyFont="1" applyFill="1" applyBorder="1" applyAlignment="1">
      <alignment horizontal="right" vertical="center" wrapText="1"/>
    </xf>
    <xf numFmtId="0" fontId="96" fillId="0" borderId="1" xfId="1435" applyFont="1" applyFill="1" applyBorder="1" applyAlignment="1">
      <alignment horizontal="center" vertical="center"/>
    </xf>
    <xf numFmtId="0" fontId="96" fillId="0" borderId="1" xfId="1435" applyFont="1" applyFill="1" applyBorder="1" applyAlignment="1">
      <alignment vertical="center"/>
    </xf>
    <xf numFmtId="4" fontId="252" fillId="0" borderId="1" xfId="1435" applyNumberFormat="1" applyFont="1" applyFill="1" applyBorder="1" applyAlignment="1">
      <alignment horizontal="right" vertical="center" wrapText="1"/>
    </xf>
    <xf numFmtId="183" fontId="96" fillId="0" borderId="1" xfId="1937" applyNumberFormat="1" applyFont="1" applyFill="1" applyBorder="1" applyAlignment="1">
      <alignment horizontal="right" vertical="center" wrapText="1"/>
    </xf>
    <xf numFmtId="9" fontId="96" fillId="0" borderId="1" xfId="1937" applyFont="1" applyFill="1" applyBorder="1" applyAlignment="1">
      <alignment horizontal="right" vertical="center" wrapText="1"/>
    </xf>
    <xf numFmtId="181" fontId="96" fillId="0" borderId="0" xfId="1435" applyNumberFormat="1" applyFont="1" applyFill="1"/>
    <xf numFmtId="43" fontId="217" fillId="0" borderId="1" xfId="1435" applyNumberFormat="1" applyFont="1" applyFill="1" applyBorder="1" applyAlignment="1">
      <alignment horizontal="right" vertical="center" wrapText="1"/>
    </xf>
    <xf numFmtId="2" fontId="205" fillId="0" borderId="48" xfId="1936" applyNumberFormat="1" applyFont="1" applyFill="1" applyBorder="1" applyAlignment="1">
      <alignment horizontal="right" vertical="center"/>
    </xf>
    <xf numFmtId="2" fontId="5" fillId="0" borderId="48" xfId="1936" applyNumberFormat="1" applyFont="1" applyFill="1" applyBorder="1" applyAlignment="1">
      <alignment horizontal="right" vertical="center"/>
    </xf>
    <xf numFmtId="3" fontId="96" fillId="0" borderId="1" xfId="1435" applyNumberFormat="1" applyFont="1" applyFill="1" applyBorder="1" applyAlignment="1">
      <alignment horizontal="right" vertical="center" wrapText="1"/>
    </xf>
    <xf numFmtId="43" fontId="217" fillId="0" borderId="1" xfId="1137" applyNumberFormat="1" applyFont="1" applyFill="1" applyBorder="1" applyAlignment="1">
      <alignment horizontal="right" vertical="center" wrapText="1"/>
    </xf>
    <xf numFmtId="283" fontId="217" fillId="0" borderId="1" xfId="1435" applyNumberFormat="1" applyFont="1" applyFill="1" applyBorder="1" applyAlignment="1">
      <alignment horizontal="right" vertical="center" wrapText="1"/>
    </xf>
    <xf numFmtId="0" fontId="236" fillId="0" borderId="1" xfId="1435" applyFont="1" applyFill="1" applyBorder="1" applyAlignment="1">
      <alignment horizontal="center" vertical="center"/>
    </xf>
    <xf numFmtId="0" fontId="236" fillId="0" borderId="1" xfId="1435" applyFont="1" applyFill="1" applyBorder="1" applyAlignment="1">
      <alignment vertical="center"/>
    </xf>
    <xf numFmtId="4" fontId="254" fillId="0" borderId="1" xfId="1137" applyNumberFormat="1" applyFont="1" applyFill="1" applyBorder="1" applyAlignment="1">
      <alignment horizontal="right" vertical="center" wrapText="1"/>
    </xf>
    <xf numFmtId="43" fontId="236" fillId="0" borderId="1" xfId="1137" applyNumberFormat="1" applyFont="1" applyFill="1" applyBorder="1" applyAlignment="1">
      <alignment horizontal="right" vertical="center" wrapText="1"/>
    </xf>
    <xf numFmtId="3" fontId="236" fillId="0" borderId="1" xfId="1137" applyNumberFormat="1" applyFont="1" applyFill="1" applyBorder="1" applyAlignment="1">
      <alignment horizontal="right" vertical="center" wrapText="1"/>
    </xf>
    <xf numFmtId="183" fontId="236" fillId="0" borderId="1" xfId="1937" applyNumberFormat="1" applyFont="1" applyFill="1" applyBorder="1" applyAlignment="1">
      <alignment horizontal="right" vertical="center" wrapText="1"/>
    </xf>
    <xf numFmtId="0" fontId="236" fillId="0" borderId="0" xfId="1435" applyFont="1" applyFill="1"/>
    <xf numFmtId="181" fontId="130" fillId="0" borderId="0" xfId="1435" applyNumberFormat="1" applyFont="1" applyFill="1"/>
    <xf numFmtId="0" fontId="236" fillId="0" borderId="0" xfId="1435" applyFont="1" applyFill="1" applyBorder="1" applyAlignment="1">
      <alignment horizontal="center" vertical="center"/>
    </xf>
    <xf numFmtId="0" fontId="217" fillId="0" borderId="0" xfId="1435" applyFont="1" applyFill="1" applyBorder="1" applyAlignment="1">
      <alignment vertical="center"/>
    </xf>
    <xf numFmtId="4" fontId="217" fillId="0" borderId="0" xfId="1137" applyNumberFormat="1" applyFont="1" applyFill="1" applyBorder="1" applyAlignment="1">
      <alignment horizontal="center" vertical="center" wrapText="1"/>
    </xf>
    <xf numFmtId="4" fontId="217" fillId="0" borderId="44" xfId="1137" applyNumberFormat="1" applyFont="1" applyFill="1" applyBorder="1" applyAlignment="1">
      <alignment horizontal="center" vertical="center" wrapText="1"/>
    </xf>
    <xf numFmtId="4" fontId="217" fillId="0" borderId="44" xfId="1435" applyNumberFormat="1" applyFont="1" applyFill="1" applyBorder="1" applyAlignment="1">
      <alignment horizontal="center" vertical="center" wrapText="1"/>
    </xf>
    <xf numFmtId="0" fontId="217" fillId="0" borderId="0" xfId="1435" applyFont="1" applyFill="1" applyBorder="1"/>
    <xf numFmtId="0" fontId="255" fillId="0" borderId="0" xfId="1435" applyFont="1" applyFill="1" applyBorder="1" applyAlignment="1">
      <alignment horizontal="left" vertical="center"/>
    </xf>
    <xf numFmtId="0" fontId="55" fillId="0" borderId="0" xfId="1435" applyFont="1" applyFill="1" applyBorder="1" applyAlignment="1">
      <alignment vertical="center"/>
    </xf>
    <xf numFmtId="4" fontId="55" fillId="0" borderId="0" xfId="1137" applyNumberFormat="1" applyFont="1" applyFill="1" applyBorder="1" applyAlignment="1">
      <alignment horizontal="center" vertical="center" wrapText="1"/>
    </xf>
    <xf numFmtId="4" fontId="55" fillId="0" borderId="0" xfId="1435" applyNumberFormat="1" applyFont="1" applyFill="1" applyBorder="1" applyAlignment="1">
      <alignment horizontal="center" vertical="center" wrapText="1"/>
    </xf>
    <xf numFmtId="0" fontId="256" fillId="0" borderId="0" xfId="1435" applyFont="1" applyFill="1" applyAlignment="1">
      <alignment horizontal="left"/>
    </xf>
    <xf numFmtId="3" fontId="5" fillId="0" borderId="0" xfId="1435" applyNumberFormat="1" applyFont="1" applyFill="1"/>
    <xf numFmtId="4" fontId="96" fillId="0" borderId="1" xfId="1435" applyNumberFormat="1" applyFont="1" applyFill="1" applyBorder="1" applyAlignment="1">
      <alignment horizontal="right" vertical="center" wrapText="1"/>
    </xf>
    <xf numFmtId="184" fontId="96" fillId="0" borderId="1" xfId="1435" applyNumberFormat="1" applyFont="1" applyFill="1" applyBorder="1" applyAlignment="1">
      <alignment horizontal="right" vertical="center" wrapText="1"/>
    </xf>
    <xf numFmtId="4" fontId="236" fillId="0" borderId="1" xfId="1137" applyNumberFormat="1" applyFont="1" applyFill="1" applyBorder="1" applyAlignment="1">
      <alignment horizontal="right" vertical="center" wrapText="1"/>
    </xf>
    <xf numFmtId="184" fontId="236" fillId="0" borderId="1" xfId="1137" applyNumberFormat="1" applyFont="1" applyFill="1" applyBorder="1" applyAlignment="1">
      <alignment horizontal="right" vertical="center" wrapText="1"/>
    </xf>
    <xf numFmtId="10" fontId="217" fillId="0" borderId="0" xfId="1937" applyNumberFormat="1" applyFont="1" applyFill="1"/>
    <xf numFmtId="3" fontId="96" fillId="0" borderId="0" xfId="1435" applyNumberFormat="1" applyFont="1" applyFill="1"/>
    <xf numFmtId="184" fontId="96" fillId="0" borderId="0" xfId="1435" applyNumberFormat="1" applyFont="1" applyFill="1"/>
    <xf numFmtId="4" fontId="96" fillId="0" borderId="1" xfId="1938" applyNumberFormat="1" applyFont="1" applyFill="1" applyBorder="1" applyAlignment="1">
      <alignment horizontal="right" vertical="center" wrapText="1"/>
    </xf>
    <xf numFmtId="43" fontId="96" fillId="0" borderId="1" xfId="1435" applyNumberFormat="1" applyFont="1" applyFill="1" applyBorder="1" applyAlignment="1">
      <alignment horizontal="right" vertical="center" wrapText="1"/>
    </xf>
    <xf numFmtId="4" fontId="96" fillId="0" borderId="1" xfId="1939" applyNumberFormat="1" applyFont="1" applyFill="1" applyBorder="1" applyAlignment="1">
      <alignment horizontal="right" vertical="center" wrapText="1"/>
    </xf>
    <xf numFmtId="283" fontId="96" fillId="0" borderId="1" xfId="1435" applyNumberFormat="1" applyFont="1" applyFill="1" applyBorder="1" applyAlignment="1">
      <alignment horizontal="right" vertical="center" wrapText="1"/>
    </xf>
    <xf numFmtId="0" fontId="245" fillId="50" borderId="0" xfId="1416" quotePrefix="1" applyFont="1" applyFill="1" applyAlignment="1">
      <alignment horizontal="left" vertical="center" wrapText="1"/>
    </xf>
    <xf numFmtId="0" fontId="96" fillId="51" borderId="1" xfId="1435" applyFont="1" applyFill="1" applyBorder="1" applyAlignment="1">
      <alignment horizontal="center" vertical="center"/>
    </xf>
    <xf numFmtId="0" fontId="96" fillId="51" borderId="1" xfId="1435" applyFont="1" applyFill="1" applyBorder="1" applyAlignment="1">
      <alignment vertical="center"/>
    </xf>
    <xf numFmtId="4" fontId="96" fillId="51" borderId="1" xfId="1435" applyNumberFormat="1" applyFont="1" applyFill="1" applyBorder="1" applyAlignment="1">
      <alignment horizontal="right" vertical="center" wrapText="1"/>
    </xf>
    <xf numFmtId="4" fontId="96" fillId="51" borderId="1" xfId="1938" applyNumberFormat="1" applyFont="1" applyFill="1" applyBorder="1" applyAlignment="1">
      <alignment horizontal="right" vertical="center" wrapText="1"/>
    </xf>
    <xf numFmtId="43" fontId="96" fillId="51" borderId="1" xfId="1435" applyNumberFormat="1" applyFont="1" applyFill="1" applyBorder="1" applyAlignment="1">
      <alignment horizontal="right" vertical="center" wrapText="1"/>
    </xf>
    <xf numFmtId="3" fontId="96" fillId="51" borderId="1" xfId="1435" applyNumberFormat="1" applyFont="1" applyFill="1" applyBorder="1" applyAlignment="1">
      <alignment horizontal="right" vertical="center" wrapText="1"/>
    </xf>
    <xf numFmtId="183" fontId="96" fillId="51" borderId="1" xfId="1937" applyNumberFormat="1" applyFont="1" applyFill="1" applyBorder="1" applyAlignment="1">
      <alignment horizontal="right" vertical="center" wrapText="1"/>
    </xf>
    <xf numFmtId="9" fontId="96" fillId="51" borderId="1" xfId="1937" applyFont="1" applyFill="1" applyBorder="1" applyAlignment="1">
      <alignment horizontal="right" vertical="center" wrapText="1"/>
    </xf>
    <xf numFmtId="0" fontId="96" fillId="51" borderId="0" xfId="1435" applyFont="1" applyFill="1"/>
    <xf numFmtId="181" fontId="96" fillId="51" borderId="0" xfId="1435" applyNumberFormat="1" applyFont="1" applyFill="1"/>
    <xf numFmtId="43" fontId="96" fillId="51" borderId="1" xfId="1137" applyNumberFormat="1" applyFont="1" applyFill="1" applyBorder="1" applyAlignment="1">
      <alignment horizontal="right" vertical="center" wrapText="1"/>
    </xf>
    <xf numFmtId="0" fontId="217" fillId="0" borderId="0" xfId="1464" applyFont="1" applyFill="1" applyAlignment="1">
      <alignment horizontal="center" vertical="center" wrapText="1"/>
    </xf>
    <xf numFmtId="0" fontId="130" fillId="50" borderId="24" xfId="0" applyFont="1" applyFill="1" applyBorder="1" applyAlignment="1">
      <alignment horizontal="center" vertical="center" wrapText="1"/>
    </xf>
    <xf numFmtId="0" fontId="130" fillId="50" borderId="22" xfId="0" applyFont="1" applyFill="1" applyBorder="1" applyAlignment="1">
      <alignment horizontal="center" vertical="center" wrapText="1"/>
    </xf>
    <xf numFmtId="0" fontId="130" fillId="50" borderId="43" xfId="0" applyFont="1" applyFill="1" applyBorder="1" applyAlignment="1">
      <alignment horizontal="center" vertical="center" wrapText="1"/>
    </xf>
    <xf numFmtId="0" fontId="130" fillId="50" borderId="1" xfId="0" applyFont="1" applyFill="1" applyBorder="1" applyAlignment="1">
      <alignment horizontal="center" vertical="center" wrapText="1"/>
    </xf>
    <xf numFmtId="0" fontId="241" fillId="0" borderId="0" xfId="1416" applyFont="1" applyFill="1" applyAlignment="1">
      <alignment horizontal="left" vertical="center" wrapText="1"/>
    </xf>
    <xf numFmtId="0" fontId="241" fillId="0" borderId="0" xfId="1416" quotePrefix="1" applyFont="1" applyFill="1" applyAlignment="1">
      <alignment horizontal="left" vertical="center" wrapText="1"/>
    </xf>
    <xf numFmtId="0" fontId="245" fillId="50" borderId="0" xfId="1416" applyFont="1" applyFill="1" applyAlignment="1">
      <alignment horizontal="left" vertical="center" wrapText="1"/>
    </xf>
    <xf numFmtId="0" fontId="245" fillId="50" borderId="0" xfId="1416" quotePrefix="1" applyFont="1" applyFill="1" applyAlignment="1">
      <alignment horizontal="left" vertical="center" wrapText="1"/>
    </xf>
    <xf numFmtId="0" fontId="245" fillId="50" borderId="44" xfId="1416" applyFont="1" applyFill="1" applyBorder="1" applyAlignment="1">
      <alignment horizontal="left" vertical="center" wrapText="1"/>
    </xf>
    <xf numFmtId="0" fontId="245" fillId="50" borderId="44" xfId="1416" quotePrefix="1" applyFont="1" applyFill="1" applyBorder="1" applyAlignment="1">
      <alignment horizontal="left" vertical="center" wrapText="1"/>
    </xf>
    <xf numFmtId="0" fontId="5" fillId="0" borderId="0" xfId="1435" applyFont="1" applyFill="1" applyAlignment="1">
      <alignment horizontal="left" vertical="center" wrapText="1"/>
    </xf>
    <xf numFmtId="0" fontId="55" fillId="0" borderId="48" xfId="1936" applyFont="1" applyFill="1" applyBorder="1" applyAlignment="1">
      <alignment horizontal="center" vertical="center"/>
    </xf>
    <xf numFmtId="0" fontId="55" fillId="0" borderId="49" xfId="1936" applyFont="1" applyFill="1" applyBorder="1" applyAlignment="1">
      <alignment horizontal="center" vertical="center"/>
    </xf>
    <xf numFmtId="0" fontId="55" fillId="0" borderId="50" xfId="1936" applyFont="1" applyFill="1" applyBorder="1" applyAlignment="1">
      <alignment horizontal="center" vertical="center"/>
    </xf>
    <xf numFmtId="0" fontId="55" fillId="0" borderId="51" xfId="1936" applyFont="1" applyFill="1" applyBorder="1" applyAlignment="1">
      <alignment horizontal="center" vertical="center"/>
    </xf>
    <xf numFmtId="0" fontId="217" fillId="0" borderId="1" xfId="1435" applyFont="1" applyFill="1" applyBorder="1" applyAlignment="1">
      <alignment horizontal="center" vertical="center" wrapText="1"/>
    </xf>
    <xf numFmtId="0" fontId="96" fillId="0" borderId="1" xfId="1435" applyFont="1" applyFill="1" applyBorder="1" applyAlignment="1">
      <alignment horizontal="center" vertical="center" wrapText="1"/>
    </xf>
    <xf numFmtId="3" fontId="96" fillId="0" borderId="9" xfId="1435" applyNumberFormat="1" applyFont="1" applyFill="1" applyBorder="1" applyAlignment="1">
      <alignment horizontal="center" vertical="center" wrapText="1"/>
    </xf>
    <xf numFmtId="3" fontId="96" fillId="0" borderId="13" xfId="1435" applyNumberFormat="1" applyFont="1" applyFill="1" applyBorder="1" applyAlignment="1">
      <alignment horizontal="center" vertical="center" wrapText="1"/>
    </xf>
    <xf numFmtId="3" fontId="96" fillId="0" borderId="1" xfId="1435" applyNumberFormat="1" applyFont="1" applyFill="1" applyBorder="1" applyAlignment="1">
      <alignment horizontal="center" vertical="center" wrapText="1"/>
    </xf>
    <xf numFmtId="0" fontId="5" fillId="0" borderId="0" xfId="1435" applyFont="1" applyFill="1" applyAlignment="1">
      <alignment horizontal="center" wrapText="1"/>
    </xf>
    <xf numFmtId="0" fontId="251" fillId="0" borderId="0" xfId="1435" applyFont="1" applyFill="1" applyAlignment="1">
      <alignment horizontal="center" wrapText="1"/>
    </xf>
    <xf numFmtId="0" fontId="77" fillId="0" borderId="0" xfId="1435" applyFont="1" applyFill="1" applyBorder="1" applyAlignment="1">
      <alignment horizontal="center" wrapText="1"/>
    </xf>
    <xf numFmtId="0" fontId="205" fillId="0" borderId="0" xfId="1435" applyFont="1" applyFill="1" applyBorder="1" applyAlignment="1">
      <alignment horizontal="center" vertical="center" wrapText="1"/>
    </xf>
    <xf numFmtId="0" fontId="217" fillId="0" borderId="1" xfId="1435" applyFont="1" applyFill="1" applyBorder="1" applyAlignment="1">
      <alignment horizontal="center" vertical="center"/>
    </xf>
    <xf numFmtId="0" fontId="217" fillId="0" borderId="24" xfId="1435" applyFont="1" applyFill="1" applyBorder="1" applyAlignment="1">
      <alignment horizontal="center" vertical="center" wrapText="1"/>
    </xf>
    <xf numFmtId="0" fontId="217" fillId="0" borderId="22" xfId="1435" applyFont="1" applyFill="1" applyBorder="1" applyAlignment="1">
      <alignment horizontal="center" vertical="center" wrapText="1"/>
    </xf>
    <xf numFmtId="0" fontId="55" fillId="0" borderId="24" xfId="1419" applyFont="1" applyBorder="1" applyAlignment="1">
      <alignment horizontal="center" vertical="center" wrapText="1"/>
    </xf>
    <xf numFmtId="0" fontId="55" fillId="0" borderId="45" xfId="1419" applyFont="1" applyBorder="1" applyAlignment="1">
      <alignment horizontal="center" vertical="center" wrapText="1"/>
    </xf>
    <xf numFmtId="0" fontId="77" fillId="0" borderId="0" xfId="1419" applyFont="1" applyBorder="1" applyAlignment="1">
      <alignment horizontal="center" vertical="center" wrapText="1"/>
    </xf>
    <xf numFmtId="0" fontId="246" fillId="0" borderId="45" xfId="1419" applyFont="1" applyBorder="1" applyAlignment="1">
      <alignment horizontal="center" vertical="center" wrapText="1"/>
    </xf>
    <xf numFmtId="0" fontId="55" fillId="0" borderId="1" xfId="1419" applyFont="1" applyBorder="1" applyAlignment="1">
      <alignment horizontal="center" vertical="center" wrapText="1"/>
    </xf>
    <xf numFmtId="0" fontId="55" fillId="0" borderId="30" xfId="1419" applyFont="1" applyBorder="1" applyAlignment="1">
      <alignment horizontal="center" vertical="center" wrapText="1"/>
    </xf>
    <xf numFmtId="0" fontId="55" fillId="0" borderId="43" xfId="1419" applyFont="1" applyBorder="1" applyAlignment="1">
      <alignment horizontal="center" vertical="center" wrapText="1"/>
    </xf>
    <xf numFmtId="0" fontId="55" fillId="0" borderId="9" xfId="1419" applyFont="1" applyBorder="1" applyAlignment="1">
      <alignment horizontal="center" vertical="center" wrapText="1"/>
    </xf>
    <xf numFmtId="0" fontId="55" fillId="0" borderId="13" xfId="1419" applyFont="1" applyBorder="1" applyAlignment="1">
      <alignment horizontal="center" vertical="center" wrapText="1"/>
    </xf>
    <xf numFmtId="0" fontId="229" fillId="0" borderId="1" xfId="1935" applyFont="1" applyBorder="1" applyAlignment="1">
      <alignment horizontal="center" vertical="center"/>
    </xf>
    <xf numFmtId="3" fontId="229" fillId="0" borderId="1" xfId="1935" applyNumberFormat="1" applyFont="1" applyBorder="1" applyAlignment="1">
      <alignment horizontal="center" vertical="center" wrapText="1"/>
    </xf>
    <xf numFmtId="3" fontId="229" fillId="0" borderId="1" xfId="1935" applyNumberFormat="1" applyFont="1" applyBorder="1" applyAlignment="1">
      <alignment horizontal="center" vertical="center"/>
    </xf>
    <xf numFmtId="0" fontId="247" fillId="0" borderId="0" xfId="1935" applyFont="1" applyAlignment="1">
      <alignment horizontal="center" vertical="center"/>
    </xf>
    <xf numFmtId="0" fontId="248" fillId="0" borderId="0" xfId="1935" applyFont="1" applyAlignment="1">
      <alignment horizontal="center" vertical="center"/>
    </xf>
    <xf numFmtId="9" fontId="248" fillId="0" borderId="45" xfId="1935" applyNumberFormat="1" applyFont="1" applyBorder="1" applyAlignment="1">
      <alignment horizontal="center" vertical="center"/>
    </xf>
    <xf numFmtId="0" fontId="229" fillId="0" borderId="1" xfId="1935" applyFont="1" applyBorder="1" applyAlignment="1">
      <alignment horizontal="center" vertical="center" wrapText="1"/>
    </xf>
    <xf numFmtId="9" fontId="229" fillId="0" borderId="1" xfId="1935" applyNumberFormat="1" applyFont="1" applyBorder="1" applyAlignment="1">
      <alignment horizontal="center" vertical="center"/>
    </xf>
    <xf numFmtId="183" fontId="106" fillId="50" borderId="1" xfId="1541" applyNumberFormat="1" applyFont="1" applyFill="1" applyBorder="1" applyAlignment="1">
      <alignment horizontal="center" vertical="center" wrapText="1"/>
    </xf>
    <xf numFmtId="183" fontId="212" fillId="50" borderId="1" xfId="1541" applyNumberFormat="1" applyFont="1" applyFill="1" applyBorder="1" applyAlignment="1">
      <alignment horizontal="center" vertical="center" wrapText="1"/>
    </xf>
    <xf numFmtId="3" fontId="212" fillId="50" borderId="1" xfId="1541" applyNumberFormat="1" applyFont="1" applyFill="1" applyBorder="1" applyAlignment="1">
      <alignment horizontal="center" vertical="center" wrapText="1"/>
    </xf>
    <xf numFmtId="3" fontId="106" fillId="50" borderId="1" xfId="1541" applyNumberFormat="1" applyFont="1" applyFill="1" applyBorder="1" applyAlignment="1">
      <alignment horizontal="center" vertical="center" wrapText="1"/>
    </xf>
    <xf numFmtId="3" fontId="210" fillId="50" borderId="0" xfId="1541" applyFont="1" applyFill="1" applyAlignment="1">
      <alignment horizontal="center" vertical="center" wrapText="1"/>
    </xf>
    <xf numFmtId="3" fontId="210" fillId="50" borderId="0" xfId="1541" applyNumberFormat="1" applyFont="1" applyFill="1" applyAlignment="1">
      <alignment horizontal="center" vertical="center" wrapText="1"/>
    </xf>
    <xf numFmtId="184" fontId="210" fillId="50" borderId="0" xfId="1541" applyNumberFormat="1" applyFont="1" applyFill="1" applyAlignment="1">
      <alignment horizontal="center" vertical="center" wrapText="1"/>
    </xf>
    <xf numFmtId="3" fontId="205" fillId="50" borderId="0" xfId="1541" applyFont="1" applyFill="1" applyAlignment="1">
      <alignment horizontal="center" vertical="center"/>
    </xf>
    <xf numFmtId="183" fontId="211" fillId="50" borderId="0" xfId="1479" applyNumberFormat="1" applyFont="1" applyFill="1" applyBorder="1" applyAlignment="1">
      <alignment horizontal="center" vertical="center"/>
    </xf>
    <xf numFmtId="3" fontId="212" fillId="50" borderId="1" xfId="1541" applyFont="1" applyFill="1" applyBorder="1" applyAlignment="1">
      <alignment horizontal="center" vertical="center" wrapText="1"/>
    </xf>
    <xf numFmtId="0" fontId="230" fillId="50" borderId="1" xfId="1506" applyFont="1" applyFill="1" applyBorder="1" applyAlignment="1">
      <alignment horizontal="center" vertical="center" wrapText="1"/>
    </xf>
    <xf numFmtId="0" fontId="230"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55" fillId="50" borderId="1" xfId="1506" applyFont="1" applyFill="1" applyBorder="1" applyAlignment="1">
      <alignment horizontal="center" vertical="center" wrapText="1"/>
    </xf>
    <xf numFmtId="0" fontId="96" fillId="0" borderId="0" xfId="2289" applyFont="1" applyFill="1" applyAlignment="1">
      <alignment vertical="center" wrapText="1"/>
    </xf>
    <xf numFmtId="0" fontId="96" fillId="0" borderId="0" xfId="2289" applyFont="1" applyFill="1" applyAlignment="1">
      <alignment horizontal="left" vertical="center" wrapText="1"/>
    </xf>
    <xf numFmtId="0" fontId="217" fillId="0" borderId="0" xfId="2289" applyFont="1" applyFill="1" applyAlignment="1">
      <alignment horizontal="center" vertical="center" wrapText="1"/>
    </xf>
    <xf numFmtId="0" fontId="96" fillId="0" borderId="0" xfId="2289" applyFont="1" applyFill="1" applyAlignment="1">
      <alignment horizontal="center" vertical="center" wrapText="1"/>
    </xf>
    <xf numFmtId="4" fontId="217" fillId="50" borderId="1" xfId="2289" applyNumberFormat="1" applyFont="1" applyFill="1" applyBorder="1" applyAlignment="1">
      <alignment horizontal="center" vertical="center" wrapText="1"/>
    </xf>
    <xf numFmtId="0" fontId="217" fillId="50" borderId="1" xfId="2289" applyFont="1" applyFill="1" applyBorder="1" applyAlignment="1">
      <alignment horizontal="center" vertical="center"/>
    </xf>
    <xf numFmtId="0" fontId="217" fillId="0" borderId="1" xfId="2289" applyFont="1" applyFill="1" applyBorder="1" applyAlignment="1">
      <alignment horizontal="center" vertical="center" wrapText="1"/>
    </xf>
    <xf numFmtId="0" fontId="96" fillId="50" borderId="1" xfId="2289" applyFont="1" applyFill="1" applyBorder="1" applyAlignment="1">
      <alignment horizontal="center" vertical="center" wrapText="1"/>
    </xf>
    <xf numFmtId="0" fontId="217" fillId="50" borderId="1" xfId="2289" applyFont="1" applyFill="1" applyBorder="1" applyAlignment="1">
      <alignment horizontal="center" vertical="center" wrapText="1"/>
    </xf>
    <xf numFmtId="0" fontId="96" fillId="50" borderId="1" xfId="2289" applyFont="1" applyFill="1" applyBorder="1" applyAlignment="1">
      <alignment horizontal="center" vertical="center" wrapText="1"/>
    </xf>
    <xf numFmtId="3" fontId="231" fillId="50" borderId="1" xfId="2289" applyNumberFormat="1" applyFont="1" applyFill="1" applyBorder="1" applyAlignment="1">
      <alignment horizontal="center" vertical="center" wrapText="1"/>
    </xf>
    <xf numFmtId="0" fontId="231" fillId="50" borderId="1" xfId="1419" applyFont="1" applyFill="1" applyBorder="1" applyAlignment="1" applyProtection="1">
      <alignment vertical="center"/>
    </xf>
    <xf numFmtId="3" fontId="258" fillId="50" borderId="1" xfId="2289" applyNumberFormat="1" applyFont="1" applyFill="1" applyBorder="1" applyAlignment="1">
      <alignment horizontal="right" vertical="center" wrapText="1"/>
    </xf>
    <xf numFmtId="3" fontId="231" fillId="50" borderId="1" xfId="0" applyNumberFormat="1" applyFont="1" applyFill="1" applyBorder="1" applyAlignment="1">
      <alignment horizontal="right" vertical="center"/>
    </xf>
    <xf numFmtId="0" fontId="231" fillId="50" borderId="1" xfId="1464" applyFont="1" applyFill="1" applyBorder="1" applyAlignment="1">
      <alignment horizontal="justify" vertical="center" wrapText="1"/>
    </xf>
    <xf numFmtId="3" fontId="231" fillId="50" borderId="1" xfId="2289" applyNumberFormat="1" applyFont="1" applyFill="1" applyBorder="1" applyAlignment="1">
      <alignment horizontal="right" vertical="center" wrapText="1"/>
    </xf>
    <xf numFmtId="174" fontId="231" fillId="0" borderId="1" xfId="2289" applyNumberFormat="1" applyFont="1" applyFill="1" applyBorder="1" applyAlignment="1">
      <alignment vertical="center" wrapText="1"/>
    </xf>
    <xf numFmtId="0" fontId="231" fillId="0" borderId="1" xfId="0" applyFont="1" applyBorder="1" applyAlignment="1">
      <alignment vertical="center" wrapText="1"/>
    </xf>
    <xf numFmtId="2" fontId="231" fillId="0" borderId="1" xfId="0" applyNumberFormat="1" applyFont="1" applyBorder="1" applyAlignment="1">
      <alignment vertical="center" wrapText="1"/>
    </xf>
    <xf numFmtId="0" fontId="231" fillId="50" borderId="1" xfId="1457" applyNumberFormat="1" applyFont="1" applyFill="1" applyBorder="1" applyAlignment="1">
      <alignment horizontal="right" vertical="center"/>
    </xf>
    <xf numFmtId="0" fontId="231" fillId="0" borderId="1" xfId="0" applyFont="1" applyBorder="1" applyAlignment="1">
      <alignment horizontal="justify" vertical="center" wrapText="1"/>
    </xf>
    <xf numFmtId="3" fontId="231" fillId="0" borderId="1" xfId="2289" applyNumberFormat="1" applyFont="1" applyFill="1" applyBorder="1" applyAlignment="1">
      <alignment horizontal="center" vertical="center" wrapText="1"/>
    </xf>
    <xf numFmtId="0" fontId="231" fillId="0" borderId="1" xfId="1419" applyFont="1" applyFill="1" applyBorder="1" applyAlignment="1" applyProtection="1">
      <alignment vertical="center"/>
    </xf>
    <xf numFmtId="3" fontId="258" fillId="0" borderId="1" xfId="2289" applyNumberFormat="1" applyFont="1" applyFill="1" applyBorder="1" applyAlignment="1">
      <alignment horizontal="right" vertical="center" wrapText="1"/>
    </xf>
    <xf numFmtId="3" fontId="231" fillId="0" borderId="1" xfId="0" applyNumberFormat="1" applyFont="1" applyFill="1" applyBorder="1" applyAlignment="1">
      <alignment horizontal="right" vertical="center"/>
    </xf>
    <xf numFmtId="0" fontId="231" fillId="0" borderId="1" xfId="1464" applyFont="1" applyFill="1" applyBorder="1" applyAlignment="1">
      <alignment horizontal="justify" vertical="center" wrapText="1"/>
    </xf>
    <xf numFmtId="3" fontId="231" fillId="0" borderId="1" xfId="2289" applyNumberFormat="1" applyFont="1" applyFill="1" applyBorder="1" applyAlignment="1">
      <alignment horizontal="right" vertical="center" wrapText="1"/>
    </xf>
    <xf numFmtId="0" fontId="231" fillId="0" borderId="1" xfId="0" applyFont="1" applyFill="1" applyBorder="1" applyAlignment="1">
      <alignment vertical="center" wrapText="1"/>
    </xf>
    <xf numFmtId="2" fontId="231" fillId="0" borderId="1" xfId="0" applyNumberFormat="1" applyFont="1" applyFill="1" applyBorder="1" applyAlignment="1">
      <alignment vertical="center" wrapText="1"/>
    </xf>
    <xf numFmtId="0" fontId="231" fillId="50" borderId="0" xfId="1464" applyFont="1" applyFill="1" applyBorder="1" applyAlignment="1">
      <alignment horizontal="justify" vertical="center" wrapText="1"/>
    </xf>
    <xf numFmtId="1" fontId="231" fillId="50" borderId="1" xfId="1457" applyNumberFormat="1" applyFont="1" applyFill="1" applyBorder="1" applyAlignment="1">
      <alignment horizontal="right" vertical="center" wrapText="1"/>
    </xf>
    <xf numFmtId="0" fontId="217" fillId="50" borderId="24" xfId="2289" applyFont="1" applyFill="1" applyBorder="1" applyAlignment="1">
      <alignment horizontal="center" vertical="center" wrapText="1"/>
    </xf>
    <xf numFmtId="0" fontId="217" fillId="50" borderId="43" xfId="2289" applyFont="1" applyFill="1" applyBorder="1" applyAlignment="1">
      <alignment horizontal="center" vertical="center" wrapText="1"/>
    </xf>
    <xf numFmtId="3" fontId="217" fillId="50" borderId="1" xfId="2289" applyNumberFormat="1" applyFont="1" applyFill="1" applyBorder="1" applyAlignment="1">
      <alignment horizontal="right" vertical="center" wrapText="1"/>
    </xf>
    <xf numFmtId="3" fontId="217" fillId="50" borderId="1" xfId="2289" applyNumberFormat="1" applyFont="1" applyFill="1" applyBorder="1" applyAlignment="1">
      <alignment horizontal="center" vertical="center" wrapText="1"/>
    </xf>
    <xf numFmtId="3" fontId="217" fillId="0" borderId="1" xfId="2289" applyNumberFormat="1" applyFont="1" applyFill="1" applyBorder="1" applyAlignment="1">
      <alignment horizontal="right" vertical="center" wrapText="1"/>
    </xf>
    <xf numFmtId="174" fontId="217" fillId="0" borderId="1" xfId="2289" applyNumberFormat="1" applyFont="1" applyFill="1" applyBorder="1" applyAlignment="1">
      <alignment vertical="center" wrapText="1"/>
    </xf>
    <xf numFmtId="0" fontId="96" fillId="50" borderId="44" xfId="2289" applyFont="1" applyFill="1" applyBorder="1" applyAlignment="1">
      <alignment horizontal="left" vertical="center" wrapText="1"/>
    </xf>
    <xf numFmtId="0" fontId="96" fillId="50" borderId="0" xfId="2289" applyFont="1" applyFill="1" applyBorder="1" applyAlignment="1">
      <alignment horizontal="left" vertical="center" wrapText="1"/>
    </xf>
    <xf numFmtId="0" fontId="96" fillId="50" borderId="0" xfId="2289" applyFont="1" applyFill="1" applyBorder="1" applyAlignment="1">
      <alignment horizontal="left" vertical="center" wrapText="1"/>
    </xf>
    <xf numFmtId="0" fontId="77" fillId="0" borderId="45" xfId="2290" applyFont="1" applyBorder="1" applyAlignment="1">
      <alignment horizontal="center" vertical="center" wrapText="1"/>
    </xf>
    <xf numFmtId="0" fontId="237" fillId="0" borderId="0" xfId="2290" applyFont="1" applyAlignment="1">
      <alignment vertical="center" wrapText="1"/>
    </xf>
    <xf numFmtId="0" fontId="77" fillId="0" borderId="1" xfId="2290" applyFont="1" applyBorder="1" applyAlignment="1">
      <alignment horizontal="center" vertical="center" wrapText="1"/>
    </xf>
    <xf numFmtId="0" fontId="77" fillId="50" borderId="24" xfId="2291" applyFont="1" applyFill="1" applyBorder="1" applyAlignment="1">
      <alignment horizontal="center" vertical="center" wrapText="1"/>
    </xf>
    <xf numFmtId="0" fontId="77" fillId="50" borderId="22" xfId="2291" applyFont="1" applyFill="1" applyBorder="1" applyAlignment="1">
      <alignment horizontal="center" vertical="center" wrapText="1"/>
    </xf>
    <xf numFmtId="0" fontId="77" fillId="50" borderId="43" xfId="2291" applyFont="1" applyFill="1" applyBorder="1" applyAlignment="1">
      <alignment horizontal="center" vertical="center" wrapText="1"/>
    </xf>
    <xf numFmtId="0" fontId="77" fillId="0" borderId="9" xfId="2290" applyFont="1" applyBorder="1" applyAlignment="1">
      <alignment horizontal="center" vertical="center" wrapText="1"/>
    </xf>
    <xf numFmtId="0" fontId="238" fillId="50" borderId="1" xfId="2291" applyFont="1" applyFill="1" applyBorder="1" applyAlignment="1">
      <alignment horizontal="center" vertical="center" wrapText="1"/>
    </xf>
    <xf numFmtId="0" fontId="77" fillId="0" borderId="13" xfId="2290" applyFont="1" applyBorder="1" applyAlignment="1">
      <alignment horizontal="center" vertical="center" wrapText="1"/>
    </xf>
    <xf numFmtId="0" fontId="239" fillId="0" borderId="0" xfId="2290" applyFont="1" applyAlignment="1">
      <alignment vertical="center" wrapText="1"/>
    </xf>
    <xf numFmtId="0" fontId="240" fillId="50" borderId="1" xfId="2291" applyFont="1" applyFill="1" applyBorder="1" applyAlignment="1">
      <alignment horizontal="center" vertical="center" wrapText="1"/>
    </xf>
    <xf numFmtId="279" fontId="240" fillId="50" borderId="1" xfId="1190" applyNumberFormat="1" applyFont="1" applyFill="1" applyBorder="1" applyAlignment="1">
      <alignment horizontal="center" vertical="center" wrapText="1"/>
    </xf>
    <xf numFmtId="2" fontId="240" fillId="50" borderId="1" xfId="2290" applyNumberFormat="1" applyFont="1" applyFill="1" applyBorder="1" applyAlignment="1">
      <alignment horizontal="center" vertical="center" wrapText="1"/>
    </xf>
    <xf numFmtId="165" fontId="239" fillId="0" borderId="0" xfId="1190" applyFont="1" applyAlignment="1">
      <alignment vertical="center" wrapText="1"/>
    </xf>
    <xf numFmtId="279" fontId="239" fillId="0" borderId="0" xfId="2290" applyNumberFormat="1" applyFont="1" applyAlignment="1">
      <alignment vertical="center" wrapText="1"/>
    </xf>
    <xf numFmtId="0" fontId="232" fillId="50" borderId="1" xfId="2291" applyFont="1" applyFill="1" applyBorder="1" applyAlignment="1">
      <alignment horizontal="center" vertical="center" wrapText="1"/>
    </xf>
    <xf numFmtId="279" fontId="232" fillId="50" borderId="1" xfId="1190" applyNumberFormat="1" applyFont="1" applyFill="1" applyBorder="1" applyAlignment="1">
      <alignment horizontal="center" vertical="center" wrapText="1"/>
    </xf>
    <xf numFmtId="2" fontId="232" fillId="50" borderId="1" xfId="2290" applyNumberFormat="1" applyFont="1" applyFill="1" applyBorder="1" applyAlignment="1">
      <alignment horizontal="center" vertical="center" wrapText="1"/>
    </xf>
    <xf numFmtId="1" fontId="232" fillId="50" borderId="1" xfId="2290" applyNumberFormat="1" applyFont="1" applyFill="1" applyBorder="1" applyAlignment="1">
      <alignment vertical="center" wrapText="1"/>
    </xf>
    <xf numFmtId="0" fontId="234" fillId="0" borderId="0" xfId="2290" applyFont="1" applyAlignment="1">
      <alignment vertical="center" wrapText="1"/>
    </xf>
    <xf numFmtId="165" fontId="234" fillId="0" borderId="0" xfId="1190" applyFont="1" applyAlignment="1">
      <alignment vertical="center" wrapText="1"/>
    </xf>
    <xf numFmtId="279" fontId="234" fillId="0" borderId="0" xfId="2290" applyNumberFormat="1" applyFont="1" applyAlignment="1">
      <alignment vertical="center" wrapText="1"/>
    </xf>
    <xf numFmtId="2" fontId="232" fillId="50" borderId="1" xfId="2290" applyNumberFormat="1" applyFont="1" applyFill="1" applyBorder="1" applyAlignment="1">
      <alignment vertical="center" wrapText="1"/>
    </xf>
    <xf numFmtId="0" fontId="259" fillId="0" borderId="1" xfId="0" applyFont="1" applyBorder="1" applyAlignment="1">
      <alignment vertical="center" wrapText="1"/>
    </xf>
    <xf numFmtId="2" fontId="240" fillId="50" borderId="1" xfId="2290" applyNumberFormat="1" applyFont="1" applyFill="1" applyBorder="1" applyAlignment="1">
      <alignment vertical="center" wrapText="1"/>
    </xf>
    <xf numFmtId="1" fontId="240" fillId="50" borderId="1" xfId="2290" applyNumberFormat="1" applyFont="1" applyFill="1" applyBorder="1" applyAlignment="1">
      <alignment vertical="center" wrapText="1"/>
    </xf>
    <xf numFmtId="0" fontId="77" fillId="50" borderId="24" xfId="2290" applyFont="1" applyFill="1" applyBorder="1" applyAlignment="1">
      <alignment horizontal="center" vertical="center" wrapText="1"/>
    </xf>
    <xf numFmtId="0" fontId="77" fillId="50" borderId="43" xfId="2290" applyFont="1" applyFill="1" applyBorder="1" applyAlignment="1">
      <alignment horizontal="center" vertical="center" wrapText="1"/>
    </xf>
    <xf numFmtId="279" fontId="77" fillId="50" borderId="1" xfId="1190" applyNumberFormat="1" applyFont="1" applyFill="1" applyBorder="1" applyAlignment="1">
      <alignment horizontal="center" vertical="center" wrapText="1"/>
    </xf>
    <xf numFmtId="2" fontId="77" fillId="50" borderId="1" xfId="2290" applyNumberFormat="1" applyFont="1" applyFill="1" applyBorder="1" applyAlignment="1">
      <alignment horizontal="center" vertical="center" wrapText="1"/>
    </xf>
    <xf numFmtId="279" fontId="237" fillId="0" borderId="0" xfId="2290" applyNumberFormat="1" applyFont="1" applyAlignment="1">
      <alignment vertical="center" wrapText="1"/>
    </xf>
    <xf numFmtId="0" fontId="237" fillId="0" borderId="0" xfId="2290" applyFont="1" applyAlignment="1">
      <alignment horizontal="center" vertical="center" wrapText="1"/>
    </xf>
    <xf numFmtId="279" fontId="237" fillId="0" borderId="0" xfId="2290" applyNumberFormat="1" applyFont="1" applyAlignment="1">
      <alignment horizontal="center" vertical="center" wrapText="1"/>
    </xf>
    <xf numFmtId="0" fontId="77" fillId="50" borderId="45" xfId="2291" applyFont="1" applyFill="1" applyBorder="1" applyAlignment="1">
      <alignment horizontal="center" vertical="center" wrapText="1"/>
    </xf>
    <xf numFmtId="0" fontId="77" fillId="50" borderId="0" xfId="2291" applyFont="1" applyFill="1" applyBorder="1" applyAlignment="1">
      <alignment horizontal="center" vertical="center" wrapText="1"/>
    </xf>
    <xf numFmtId="0" fontId="242" fillId="50" borderId="0" xfId="2291" applyFont="1" applyFill="1" applyAlignment="1">
      <alignment vertical="center" wrapText="1"/>
    </xf>
    <xf numFmtId="0" fontId="217" fillId="50" borderId="1" xfId="2291" applyFont="1" applyFill="1" applyBorder="1" applyAlignment="1">
      <alignment horizontal="center" vertical="center" wrapText="1"/>
    </xf>
    <xf numFmtId="0" fontId="217" fillId="50" borderId="9" xfId="2291" applyFont="1" applyFill="1" applyBorder="1" applyAlignment="1">
      <alignment horizontal="center" vertical="center" wrapText="1"/>
    </xf>
    <xf numFmtId="0" fontId="217" fillId="50" borderId="0" xfId="2291" applyFont="1" applyFill="1" applyBorder="1" applyAlignment="1">
      <alignment horizontal="center" vertical="center" wrapText="1"/>
    </xf>
    <xf numFmtId="0" fontId="217" fillId="50" borderId="1" xfId="2291" applyFont="1" applyFill="1" applyBorder="1" applyAlignment="1">
      <alignment horizontal="center" vertical="center" wrapText="1"/>
    </xf>
    <xf numFmtId="0" fontId="217" fillId="50" borderId="13" xfId="2291" applyFont="1" applyFill="1" applyBorder="1" applyAlignment="1">
      <alignment horizontal="center" vertical="center" wrapText="1"/>
    </xf>
    <xf numFmtId="0" fontId="217" fillId="50" borderId="0" xfId="2289" applyFont="1" applyFill="1" applyBorder="1" applyAlignment="1">
      <alignment horizontal="center" vertical="center" wrapText="1"/>
    </xf>
    <xf numFmtId="0" fontId="244" fillId="50" borderId="0" xfId="2291" applyFont="1" applyFill="1" applyAlignment="1">
      <alignment vertical="center" wrapText="1"/>
    </xf>
    <xf numFmtId="0" fontId="231" fillId="50" borderId="1" xfId="2291" applyFont="1" applyFill="1" applyBorder="1" applyAlignment="1">
      <alignment horizontal="center" vertical="center" wrapText="1"/>
    </xf>
    <xf numFmtId="279" fontId="231" fillId="50" borderId="1" xfId="1190" applyNumberFormat="1" applyFont="1" applyFill="1" applyBorder="1" applyAlignment="1">
      <alignment horizontal="right" vertical="center" wrapText="1"/>
    </xf>
    <xf numFmtId="2" fontId="231" fillId="50" borderId="1" xfId="2291" applyNumberFormat="1" applyFont="1" applyFill="1" applyBorder="1" applyAlignment="1">
      <alignment horizontal="center" vertical="center" wrapText="1"/>
    </xf>
    <xf numFmtId="2" fontId="231" fillId="50" borderId="1" xfId="2291" applyNumberFormat="1" applyFont="1" applyFill="1" applyBorder="1" applyAlignment="1">
      <alignment vertical="center" wrapText="1"/>
    </xf>
    <xf numFmtId="279" fontId="231" fillId="50" borderId="43" xfId="1190" applyNumberFormat="1" applyFont="1" applyFill="1" applyBorder="1" applyAlignment="1">
      <alignment horizontal="center" vertical="center" wrapText="1"/>
    </xf>
    <xf numFmtId="0" fontId="235" fillId="50" borderId="0" xfId="2291" applyFont="1" applyFill="1" applyBorder="1" applyAlignment="1">
      <alignment vertical="center" wrapText="1"/>
    </xf>
    <xf numFmtId="0" fontId="235" fillId="50" borderId="0" xfId="2291" applyFont="1" applyFill="1" applyAlignment="1">
      <alignment vertical="center" wrapText="1"/>
    </xf>
    <xf numFmtId="165" fontId="235" fillId="50" borderId="0" xfId="1190" applyFont="1" applyFill="1" applyAlignment="1">
      <alignment vertical="center" wrapText="1"/>
    </xf>
    <xf numFmtId="0" fontId="233" fillId="50" borderId="0" xfId="2291" applyFont="1" applyFill="1" applyBorder="1" applyAlignment="1">
      <alignment horizontal="left" vertical="center" wrapText="1"/>
    </xf>
    <xf numFmtId="0" fontId="233" fillId="0" borderId="1" xfId="0" applyFont="1" applyBorder="1" applyAlignment="1">
      <alignment vertical="center" wrapText="1"/>
    </xf>
    <xf numFmtId="0" fontId="231" fillId="50" borderId="0" xfId="2291" applyFont="1" applyFill="1" applyBorder="1" applyAlignment="1">
      <alignment horizontal="left" vertical="center" wrapText="1"/>
    </xf>
    <xf numFmtId="0" fontId="231" fillId="50" borderId="0" xfId="2289" applyFont="1" applyFill="1" applyBorder="1" applyAlignment="1">
      <alignment horizontal="left" vertical="center" wrapText="1"/>
    </xf>
    <xf numFmtId="279" fontId="231" fillId="50" borderId="13" xfId="1190" applyNumberFormat="1" applyFont="1" applyFill="1" applyBorder="1" applyAlignment="1">
      <alignment horizontal="right" vertical="center" wrapText="1"/>
    </xf>
    <xf numFmtId="279" fontId="231" fillId="50" borderId="43" xfId="1190" applyNumberFormat="1" applyFont="1" applyFill="1" applyBorder="1" applyAlignment="1">
      <alignment horizontal="right" vertical="center" wrapText="1"/>
    </xf>
    <xf numFmtId="0" fontId="231" fillId="50" borderId="0" xfId="2289" applyFont="1" applyFill="1" applyBorder="1" applyAlignment="1">
      <alignment horizontal="center" vertical="center" wrapText="1"/>
    </xf>
    <xf numFmtId="0" fontId="96" fillId="50" borderId="1" xfId="2291" applyFont="1" applyFill="1" applyBorder="1" applyAlignment="1">
      <alignment horizontal="center" vertical="center" wrapText="1"/>
    </xf>
    <xf numFmtId="279" fontId="96" fillId="50" borderId="1" xfId="1190" applyNumberFormat="1" applyFont="1" applyFill="1" applyBorder="1" applyAlignment="1">
      <alignment horizontal="right" vertical="center" wrapText="1"/>
    </xf>
    <xf numFmtId="2" fontId="96" fillId="50" borderId="1" xfId="2291" applyNumberFormat="1" applyFont="1" applyFill="1" applyBorder="1" applyAlignment="1">
      <alignment horizontal="center" vertical="center" wrapText="1"/>
    </xf>
    <xf numFmtId="2" fontId="96" fillId="50" borderId="1" xfId="2291" applyNumberFormat="1" applyFont="1" applyFill="1" applyBorder="1" applyAlignment="1">
      <alignment vertical="center" wrapText="1"/>
    </xf>
    <xf numFmtId="279" fontId="96" fillId="50" borderId="43" xfId="1190" applyNumberFormat="1" applyFont="1" applyFill="1" applyBorder="1" applyAlignment="1">
      <alignment horizontal="center" vertical="center" wrapText="1"/>
    </xf>
    <xf numFmtId="0" fontId="96" fillId="50" borderId="0" xfId="2291" applyFont="1" applyFill="1" applyBorder="1" applyAlignment="1">
      <alignment horizontal="left" vertical="center" wrapText="1"/>
    </xf>
    <xf numFmtId="165" fontId="244" fillId="50" borderId="0" xfId="1190" applyFont="1" applyFill="1" applyAlignment="1">
      <alignment vertical="center" wrapText="1"/>
    </xf>
    <xf numFmtId="279" fontId="231" fillId="50" borderId="1" xfId="1190" applyNumberFormat="1" applyFont="1" applyFill="1" applyBorder="1" applyAlignment="1">
      <alignment horizontal="center" vertical="center" wrapText="1"/>
    </xf>
    <xf numFmtId="279" fontId="96" fillId="50" borderId="1" xfId="1190" applyNumberFormat="1" applyFont="1" applyFill="1" applyBorder="1" applyAlignment="1">
      <alignment horizontal="center" vertical="center" wrapText="1"/>
    </xf>
    <xf numFmtId="0" fontId="217" fillId="50" borderId="24" xfId="2291" applyFont="1" applyFill="1" applyBorder="1" applyAlignment="1">
      <alignment horizontal="center" vertical="center" wrapText="1"/>
    </xf>
    <xf numFmtId="0" fontId="217" fillId="50" borderId="43" xfId="2291" applyFont="1" applyFill="1" applyBorder="1" applyAlignment="1">
      <alignment horizontal="center" vertical="center" wrapText="1"/>
    </xf>
    <xf numFmtId="279" fontId="217" fillId="50" borderId="1" xfId="1190" applyNumberFormat="1" applyFont="1" applyFill="1" applyBorder="1" applyAlignment="1">
      <alignment horizontal="right" vertical="center" wrapText="1"/>
    </xf>
    <xf numFmtId="2" fontId="217" fillId="50" borderId="1" xfId="2291" applyNumberFormat="1" applyFont="1" applyFill="1" applyBorder="1" applyAlignment="1">
      <alignment horizontal="center" vertical="center" wrapText="1"/>
    </xf>
    <xf numFmtId="279" fontId="217" fillId="50" borderId="1" xfId="1190" applyNumberFormat="1" applyFont="1" applyFill="1" applyBorder="1" applyAlignment="1">
      <alignment horizontal="center" vertical="center" wrapText="1"/>
    </xf>
    <xf numFmtId="0" fontId="242" fillId="50" borderId="0" xfId="2291" applyFont="1" applyFill="1" applyAlignment="1">
      <alignment horizontal="center" vertical="center" wrapText="1"/>
    </xf>
    <xf numFmtId="0" fontId="77" fillId="50" borderId="0" xfId="2291" applyFont="1" applyFill="1" applyAlignment="1">
      <alignment horizontal="center" vertical="center" wrapText="1"/>
    </xf>
    <xf numFmtId="0" fontId="77" fillId="50" borderId="0" xfId="2291" applyFont="1" applyFill="1" applyAlignment="1">
      <alignment horizontal="center" vertical="center" wrapText="1"/>
    </xf>
    <xf numFmtId="0" fontId="217" fillId="50" borderId="22" xfId="2291" applyFont="1" applyFill="1" applyBorder="1" applyAlignment="1">
      <alignment horizontal="center" vertical="center" wrapText="1"/>
    </xf>
    <xf numFmtId="0" fontId="243" fillId="50" borderId="1" xfId="2291" applyFont="1" applyFill="1" applyBorder="1" applyAlignment="1">
      <alignment horizontal="center" vertical="center" wrapText="1"/>
    </xf>
    <xf numFmtId="0" fontId="243" fillId="50" borderId="0" xfId="2289" applyFont="1" applyFill="1" applyBorder="1" applyAlignment="1">
      <alignment horizontal="center" vertical="center" wrapText="1"/>
    </xf>
    <xf numFmtId="0" fontId="231" fillId="50" borderId="1" xfId="2291" applyFont="1" applyFill="1" applyBorder="1" applyAlignment="1">
      <alignment horizontal="right" vertical="center" wrapText="1"/>
    </xf>
    <xf numFmtId="0" fontId="235" fillId="50" borderId="0" xfId="2291" applyFont="1" applyFill="1" applyBorder="1" applyAlignment="1">
      <alignment horizontal="center" vertical="center" wrapText="1"/>
    </xf>
    <xf numFmtId="0" fontId="96" fillId="50" borderId="1" xfId="2291" applyFont="1" applyFill="1" applyBorder="1" applyAlignment="1">
      <alignment horizontal="right" vertical="center" wrapText="1"/>
    </xf>
    <xf numFmtId="0" fontId="96" fillId="50" borderId="0" xfId="2289" applyFont="1" applyFill="1" applyBorder="1" applyAlignment="1">
      <alignment horizontal="center" vertical="center" wrapText="1"/>
    </xf>
    <xf numFmtId="0" fontId="231" fillId="50" borderId="0" xfId="2291" applyFont="1" applyFill="1" applyBorder="1" applyAlignment="1">
      <alignment horizontal="center" vertical="center" wrapText="1"/>
    </xf>
    <xf numFmtId="0" fontId="96" fillId="50" borderId="0" xfId="2291" applyFont="1" applyFill="1" applyBorder="1" applyAlignment="1">
      <alignment horizontal="center" vertical="center" wrapText="1"/>
    </xf>
    <xf numFmtId="0" fontId="231" fillId="50" borderId="1" xfId="0" applyFont="1" applyFill="1" applyBorder="1" applyAlignment="1">
      <alignment vertical="center" wrapText="1"/>
    </xf>
    <xf numFmtId="2" fontId="231" fillId="50" borderId="0" xfId="2291" applyNumberFormat="1" applyFont="1" applyFill="1" applyBorder="1" applyAlignment="1">
      <alignment horizontal="center" vertical="center" wrapText="1"/>
    </xf>
    <xf numFmtId="1" fontId="96" fillId="50" borderId="1" xfId="2291" applyNumberFormat="1" applyFont="1" applyFill="1" applyBorder="1" applyAlignment="1">
      <alignment horizontal="left" vertical="center" wrapText="1"/>
    </xf>
    <xf numFmtId="0" fontId="217" fillId="50" borderId="1" xfId="2291" applyFont="1" applyFill="1" applyBorder="1" applyAlignment="1">
      <alignment horizontal="right" vertical="center" wrapText="1"/>
    </xf>
    <xf numFmtId="3" fontId="217" fillId="50" borderId="1" xfId="2291" applyNumberFormat="1" applyFont="1" applyFill="1" applyBorder="1" applyAlignment="1">
      <alignment horizontal="right" vertical="center" wrapText="1"/>
    </xf>
    <xf numFmtId="3" fontId="217" fillId="50" borderId="1" xfId="2291" applyNumberFormat="1" applyFont="1" applyFill="1" applyBorder="1" applyAlignment="1">
      <alignment horizontal="center" vertical="center" wrapText="1"/>
    </xf>
  </cellXfs>
  <cellStyles count="2292">
    <cellStyle name="_x0001_" xfId="1"/>
    <cellStyle name="          _x000d__x000a_shell=progman.exe_x000d__x000a_m" xfId="2"/>
    <cellStyle name="_x000d__x000a_JournalTemplate=C:\COMFO\CTALK\JOURSTD.TPL_x000d__x000a_LbStateAddress=3 3 0 251 1 89 2 311_x000d__x000a_LbStateJou" xfId="3"/>
    <cellStyle name="#,##0" xfId="4"/>
    <cellStyle name="%" xfId="5"/>
    <cellStyle name="%_Phụ luc goi 5" xfId="6"/>
    <cellStyle name="." xfId="7"/>
    <cellStyle name="??" xfId="8"/>
    <cellStyle name="?? [0.00]_      " xfId="9"/>
    <cellStyle name="?? [0]" xfId="10"/>
    <cellStyle name="?_x001d_??%U©÷u&amp;H©÷9_x0008_? s_x000a__x0007__x0001__x0001_" xfId="11"/>
    <cellStyle name="???? [0.00]_      " xfId="12"/>
    <cellStyle name="??????" xfId="13"/>
    <cellStyle name="????_      " xfId="14"/>
    <cellStyle name="???[0]_?? DI" xfId="15"/>
    <cellStyle name="???_?? DI" xfId="16"/>
    <cellStyle name="???R쀀Àok1" xfId="17"/>
    <cellStyle name="??[0]_BRE" xfId="18"/>
    <cellStyle name="??_      " xfId="19"/>
    <cellStyle name="??A? [0]_laroux_1_¢¬???¢â? " xfId="20"/>
    <cellStyle name="??A?_laroux_1_¢¬???¢â? " xfId="21"/>
    <cellStyle name="?¡±¢¥?_?¨ù??¢´¢¥_¢¬???¢â? " xfId="22"/>
    <cellStyle name="_x0001_?¶æµ_x001b_ºß­ " xfId="23"/>
    <cellStyle name="_x0001_?¶æµ_x001b_ºß­_" xfId="24"/>
    <cellStyle name="?ðÇ%U?&amp;H?_x0008_?s_x000a__x0007__x0001__x0001_" xfId="25"/>
    <cellStyle name="[0]_Chi phÝ kh¸c_V" xfId="26"/>
    <cellStyle name="_x0001_\Ô" xfId="27"/>
    <cellStyle name="_1 TONG HOP - CA NA" xfId="28"/>
    <cellStyle name="_1.Tong hop KL, GT  - Dien chieu sang HLKB1" xfId="29"/>
    <cellStyle name="_Bang Chi tieu (2)" xfId="30"/>
    <cellStyle name="_BAO GIA NGAY 24-10-08 (co dam)" xfId="31"/>
    <cellStyle name="_BD-BHN scptd 3-6-10" xfId="32"/>
    <cellStyle name="_Book1" xfId="33"/>
    <cellStyle name="_Book1_1" xfId="34"/>
    <cellStyle name="_Book1_1_Phụ luc goi 5" xfId="35"/>
    <cellStyle name="_Book1_1_Tuyen (21-7-11)-doan 1" xfId="36"/>
    <cellStyle name="_Book1_Book1" xfId="37"/>
    <cellStyle name="_Book1_Book1_Tuyen (21-7-11)-doan 1" xfId="38"/>
    <cellStyle name="_Book1_cap dien ha the - xay dung2" xfId="39"/>
    <cellStyle name="_Book1_Khoi luong" xfId="40"/>
    <cellStyle name="_Book1_Phụ luc goi 5" xfId="41"/>
    <cellStyle name="_Book1_Tuyen (21-7-11)-doan 1" xfId="42"/>
    <cellStyle name="_C.cong+B.luong-Sanluong" xfId="43"/>
    <cellStyle name="_cap dien ha the - xay dung2" xfId="44"/>
    <cellStyle name="_Cau Phu Phuong" xfId="45"/>
    <cellStyle name="_Chau Thon - Tan Xuan (KCS 8-12-06)" xfId="47"/>
    <cellStyle name="_cong vien cay xanh" xfId="46"/>
    <cellStyle name="_DCG TT09 G2 3.12.2007" xfId="48"/>
    <cellStyle name="_DO-D1500-KHONG CO TRONG DT" xfId="49"/>
    <cellStyle name="_DON GIA GIAOTHAU TRU CHONG GIA QUANG DAI" xfId="50"/>
    <cellStyle name="_DT khu DT long bien theo 179" xfId="51"/>
    <cellStyle name="_Du toan duong day va TBA QT " xfId="52"/>
    <cellStyle name="_Du toan PS Goi 2 theo bb ngày 31.7 va 1.9. trinh  (DG moi)" xfId="53"/>
    <cellStyle name="_Du toan PS goi01" xfId="54"/>
    <cellStyle name="_ET_STYLE_NoName_00_" xfId="55"/>
    <cellStyle name="_Gia goi 1" xfId="65"/>
    <cellStyle name="_Gia-Dai tuong niem liet sy" xfId="66"/>
    <cellStyle name="_Goi 1 A tham tra" xfId="56"/>
    <cellStyle name="_Goi 1 in 20.4" xfId="57"/>
    <cellStyle name="_Goi 1 in 20.4 sua" xfId="58"/>
    <cellStyle name="_Goi 1in tong NT(da kiem tra)" xfId="59"/>
    <cellStyle name="_Goi 2 in20.4" xfId="60"/>
    <cellStyle name="_Goi 2- My Ly Ban trinh" xfId="61"/>
    <cellStyle name="_GOITHAUSO2" xfId="62"/>
    <cellStyle name="_GOITHAUSO3" xfId="63"/>
    <cellStyle name="_GOITHAUSO4" xfId="64"/>
    <cellStyle name="_HS thau" xfId="67"/>
    <cellStyle name="_Khoi luong" xfId="163"/>
    <cellStyle name="_Khoi luong QL8B" xfId="164"/>
    <cellStyle name="_KL hoan thanh+PS 15.12.08 theo ban ve." xfId="68"/>
    <cellStyle name="_KLdao chuan" xfId="69"/>
    <cellStyle name="_KT (2)" xfId="70"/>
    <cellStyle name="_KT (2)_1" xfId="71"/>
    <cellStyle name="_KT (2)_1_Lora-tungchau" xfId="72"/>
    <cellStyle name="_KT (2)_1_Qt-HT3PQ1(CauKho)" xfId="73"/>
    <cellStyle name="_KT (2)_1_Tuyen (21-7-11)-doan 1" xfId="74"/>
    <cellStyle name="_KT (2)_2" xfId="75"/>
    <cellStyle name="_KT (2)_2_TG-TH" xfId="76"/>
    <cellStyle name="_KT (2)_2_TG-TH_BANG TONG HOP TINH HINH THANH QUYET TOAN (MOI I)" xfId="77"/>
    <cellStyle name="_KT (2)_2_TG-TH_BAO GIA NGAY 24-10-08 (co dam)" xfId="78"/>
    <cellStyle name="_KT (2)_2_TG-TH_Book1" xfId="79"/>
    <cellStyle name="_KT (2)_2_TG-TH_Book1_1" xfId="80"/>
    <cellStyle name="_KT (2)_2_TG-TH_CAU Khanh Nam(Thi Cong)" xfId="81"/>
    <cellStyle name="_KT (2)_2_TG-TH_DAU NOI PL-CL TAI PHU LAMHC" xfId="82"/>
    <cellStyle name="_KT (2)_2_TG-TH_DU TRU VAT TU" xfId="83"/>
    <cellStyle name="_KT (2)_2_TG-TH_Lora-tungchau" xfId="84"/>
    <cellStyle name="_KT (2)_2_TG-TH_Phụ luc goi 5" xfId="85"/>
    <cellStyle name="_KT (2)_2_TG-TH_Qt-HT3PQ1(CauKho)" xfId="86"/>
    <cellStyle name="_KT (2)_2_TG-TH_Tuyen (21-7-11)-doan 1" xfId="87"/>
    <cellStyle name="_KT (2)_2_TG-TH_ÿÿÿÿÿ" xfId="88"/>
    <cellStyle name="_KT (2)_3" xfId="89"/>
    <cellStyle name="_KT (2)_3_TG-TH" xfId="90"/>
    <cellStyle name="_KT (2)_3_TG-TH_Lora-tungchau" xfId="91"/>
    <cellStyle name="_KT (2)_3_TG-TH_PERSONAL" xfId="92"/>
    <cellStyle name="_KT (2)_3_TG-TH_PERSONAL_Book1" xfId="93"/>
    <cellStyle name="_KT (2)_3_TG-TH_PERSONAL_Tong hop KHCB 2001" xfId="94"/>
    <cellStyle name="_KT (2)_3_TG-TH_Qt-HT3PQ1(CauKho)" xfId="95"/>
    <cellStyle name="_KT (2)_3_TG-TH_Tuyen (21-7-11)-doan 1" xfId="96"/>
    <cellStyle name="_KT (2)_4" xfId="97"/>
    <cellStyle name="_KT (2)_4_BANG TONG HOP TINH HINH THANH QUYET TOAN (MOI I)" xfId="98"/>
    <cellStyle name="_KT (2)_4_BAO GIA NGAY 24-10-08 (co dam)" xfId="99"/>
    <cellStyle name="_KT (2)_4_Book1" xfId="100"/>
    <cellStyle name="_KT (2)_4_Book1_1" xfId="101"/>
    <cellStyle name="_KT (2)_4_CAU Khanh Nam(Thi Cong)" xfId="102"/>
    <cellStyle name="_KT (2)_4_DAU NOI PL-CL TAI PHU LAMHC" xfId="103"/>
    <cellStyle name="_KT (2)_4_DU TRU VAT TU" xfId="104"/>
    <cellStyle name="_KT (2)_4_Lora-tungchau" xfId="105"/>
    <cellStyle name="_KT (2)_4_Phụ luc goi 5" xfId="106"/>
    <cellStyle name="_KT (2)_4_Qt-HT3PQ1(CauKho)" xfId="107"/>
    <cellStyle name="_KT (2)_4_TG-TH" xfId="108"/>
    <cellStyle name="_KT (2)_4_Tuyen (21-7-11)-doan 1" xfId="109"/>
    <cellStyle name="_KT (2)_4_ÿÿÿÿÿ" xfId="110"/>
    <cellStyle name="_KT (2)_5" xfId="111"/>
    <cellStyle name="_KT (2)_5_BANG TONG HOP TINH HINH THANH QUYET TOAN (MOI I)" xfId="112"/>
    <cellStyle name="_KT (2)_5_BAO GIA NGAY 24-10-08 (co dam)" xfId="113"/>
    <cellStyle name="_KT (2)_5_Book1" xfId="114"/>
    <cellStyle name="_KT (2)_5_Book1_1" xfId="115"/>
    <cellStyle name="_KT (2)_5_CAU Khanh Nam(Thi Cong)" xfId="116"/>
    <cellStyle name="_KT (2)_5_DAU NOI PL-CL TAI PHU LAMHC" xfId="117"/>
    <cellStyle name="_KT (2)_5_DU TRU VAT TU" xfId="118"/>
    <cellStyle name="_KT (2)_5_Lora-tungchau" xfId="119"/>
    <cellStyle name="_KT (2)_5_Phụ luc goi 5" xfId="120"/>
    <cellStyle name="_KT (2)_5_Qt-HT3PQ1(CauKho)" xfId="121"/>
    <cellStyle name="_KT (2)_5_Tuyen (21-7-11)-doan 1" xfId="122"/>
    <cellStyle name="_KT (2)_5_ÿÿÿÿÿ" xfId="123"/>
    <cellStyle name="_KT (2)_Lora-tungchau" xfId="124"/>
    <cellStyle name="_KT (2)_PERSONAL" xfId="125"/>
    <cellStyle name="_KT (2)_PERSONAL_Book1" xfId="126"/>
    <cellStyle name="_KT (2)_PERSONAL_Tong hop KHCB 2001" xfId="127"/>
    <cellStyle name="_KT (2)_Qt-HT3PQ1(CauKho)" xfId="128"/>
    <cellStyle name="_KT (2)_TG-TH" xfId="129"/>
    <cellStyle name="_KT (2)_Tuyen (21-7-11)-doan 1" xfId="130"/>
    <cellStyle name="_KT_TG" xfId="131"/>
    <cellStyle name="_KT_TG_1" xfId="132"/>
    <cellStyle name="_KT_TG_1_BANG TONG HOP TINH HINH THANH QUYET TOAN (MOI I)" xfId="133"/>
    <cellStyle name="_KT_TG_1_BAO GIA NGAY 24-10-08 (co dam)" xfId="134"/>
    <cellStyle name="_KT_TG_1_Book1" xfId="135"/>
    <cellStyle name="_KT_TG_1_Book1_1" xfId="136"/>
    <cellStyle name="_KT_TG_1_CAU Khanh Nam(Thi Cong)" xfId="137"/>
    <cellStyle name="_KT_TG_1_DAU NOI PL-CL TAI PHU LAMHC" xfId="138"/>
    <cellStyle name="_KT_TG_1_DU TRU VAT TU" xfId="139"/>
    <cellStyle name="_KT_TG_1_Lora-tungchau" xfId="140"/>
    <cellStyle name="_KT_TG_1_Phụ luc goi 5" xfId="141"/>
    <cellStyle name="_KT_TG_1_Qt-HT3PQ1(CauKho)" xfId="142"/>
    <cellStyle name="_KT_TG_1_Tuyen (21-7-11)-doan 1" xfId="143"/>
    <cellStyle name="_KT_TG_1_ÿÿÿÿÿ" xfId="144"/>
    <cellStyle name="_KT_TG_2" xfId="145"/>
    <cellStyle name="_KT_TG_2_BANG TONG HOP TINH HINH THANH QUYET TOAN (MOI I)" xfId="146"/>
    <cellStyle name="_KT_TG_2_BAO GIA NGAY 24-10-08 (co dam)" xfId="147"/>
    <cellStyle name="_KT_TG_2_Book1" xfId="148"/>
    <cellStyle name="_KT_TG_2_Book1_1" xfId="149"/>
    <cellStyle name="_KT_TG_2_CAU Khanh Nam(Thi Cong)" xfId="150"/>
    <cellStyle name="_KT_TG_2_DAU NOI PL-CL TAI PHU LAMHC" xfId="151"/>
    <cellStyle name="_KT_TG_2_DU TRU VAT TU" xfId="152"/>
    <cellStyle name="_KT_TG_2_Lora-tungchau" xfId="153"/>
    <cellStyle name="_KT_TG_2_Phụ luc goi 5" xfId="154"/>
    <cellStyle name="_KT_TG_2_Qt-HT3PQ1(CauKho)" xfId="155"/>
    <cellStyle name="_KT_TG_2_Tuyen (21-7-11)-doan 1" xfId="156"/>
    <cellStyle name="_KT_TG_2_ÿÿÿÿÿ" xfId="157"/>
    <cellStyle name="_KT_TG_3" xfId="158"/>
    <cellStyle name="_KT_TG_4" xfId="159"/>
    <cellStyle name="_KT_TG_4_Lora-tungchau" xfId="160"/>
    <cellStyle name="_KT_TG_4_Qt-HT3PQ1(CauKho)" xfId="161"/>
    <cellStyle name="_KT_TG_4_Tuyen (21-7-11)-doan 1" xfId="162"/>
    <cellStyle name="_Lora-tungchau" xfId="165"/>
    <cellStyle name="_PERSONAL" xfId="166"/>
    <cellStyle name="_PERSONAL_Book1" xfId="167"/>
    <cellStyle name="_PERSONAL_Tong hop KHCB 2001" xfId="168"/>
    <cellStyle name="_x0001__Phụ luc goi 5" xfId="169"/>
    <cellStyle name="_Q TOAN  SCTX QL.62 QUI I ( oanh)" xfId="170"/>
    <cellStyle name="_Q TOAN  SCTX QL.62 QUI II ( oanh)" xfId="171"/>
    <cellStyle name="_QT SCTXQL62_QT1 (Cty QL)" xfId="172"/>
    <cellStyle name="_Qt-HT3PQ1(CauKho)" xfId="173"/>
    <cellStyle name="_QTKL HT THEO HD" xfId="174"/>
    <cellStyle name="_QUYET TOAN QUY I " xfId="175"/>
    <cellStyle name="_Sheet1" xfId="176"/>
    <cellStyle name="_Sheet2" xfId="177"/>
    <cellStyle name="_Sheet3" xfId="178"/>
    <cellStyle name="_Sheet4" xfId="179"/>
    <cellStyle name="_TG-TH" xfId="180"/>
    <cellStyle name="_TG-TH_1" xfId="181"/>
    <cellStyle name="_TG-TH_1_BANG TONG HOP TINH HINH THANH QUYET TOAN (MOI I)" xfId="182"/>
    <cellStyle name="_TG-TH_1_BAO GIA NGAY 24-10-08 (co dam)" xfId="183"/>
    <cellStyle name="_TG-TH_1_Book1" xfId="184"/>
    <cellStyle name="_TG-TH_1_Book1_1" xfId="185"/>
    <cellStyle name="_TG-TH_1_CAU Khanh Nam(Thi Cong)" xfId="186"/>
    <cellStyle name="_TG-TH_1_DAU NOI PL-CL TAI PHU LAMHC" xfId="187"/>
    <cellStyle name="_TG-TH_1_DU TRU VAT TU" xfId="188"/>
    <cellStyle name="_TG-TH_1_Lora-tungchau" xfId="189"/>
    <cellStyle name="_TG-TH_1_Phụ luc goi 5" xfId="190"/>
    <cellStyle name="_TG-TH_1_Qt-HT3PQ1(CauKho)" xfId="191"/>
    <cellStyle name="_TG-TH_1_Tuyen (21-7-11)-doan 1" xfId="192"/>
    <cellStyle name="_TG-TH_1_ÿÿÿÿÿ" xfId="193"/>
    <cellStyle name="_TG-TH_2" xfId="194"/>
    <cellStyle name="_TG-TH_2_BANG TONG HOP TINH HINH THANH QUYET TOAN (MOI I)" xfId="195"/>
    <cellStyle name="_TG-TH_2_BAO GIA NGAY 24-10-08 (co dam)" xfId="196"/>
    <cellStyle name="_TG-TH_2_Book1" xfId="197"/>
    <cellStyle name="_TG-TH_2_Book1_1" xfId="198"/>
    <cellStyle name="_TG-TH_2_CAU Khanh Nam(Thi Cong)" xfId="199"/>
    <cellStyle name="_TG-TH_2_DAU NOI PL-CL TAI PHU LAMHC" xfId="200"/>
    <cellStyle name="_TG-TH_2_DU TRU VAT TU" xfId="201"/>
    <cellStyle name="_TG-TH_2_Lora-tungchau" xfId="202"/>
    <cellStyle name="_TG-TH_2_Phụ luc goi 5" xfId="203"/>
    <cellStyle name="_TG-TH_2_Qt-HT3PQ1(CauKho)" xfId="204"/>
    <cellStyle name="_TG-TH_2_Tuyen (21-7-11)-doan 1" xfId="205"/>
    <cellStyle name="_TG-TH_2_ÿÿÿÿÿ" xfId="206"/>
    <cellStyle name="_TG-TH_3" xfId="207"/>
    <cellStyle name="_TG-TH_3_Lora-tungchau" xfId="208"/>
    <cellStyle name="_TG-TH_3_Qt-HT3PQ1(CauKho)" xfId="209"/>
    <cellStyle name="_TG-TH_3_Tuyen (21-7-11)-doan 1" xfId="210"/>
    <cellStyle name="_TG-TH_4" xfId="211"/>
    <cellStyle name="_Thi nghiem duong day va TBA" xfId="217"/>
    <cellStyle name="_Tong dutoan PP LAHAI" xfId="212"/>
    <cellStyle name="_Tong hop" xfId="213"/>
    <cellStyle name="_TONG HOP DT QUY II" xfId="214"/>
    <cellStyle name="_Tong hop may cheu nganh 1" xfId="215"/>
    <cellStyle name="_Tuyen (21-7-11)-doan 1" xfId="216"/>
    <cellStyle name="_Viahe-TD (15-10-07)" xfId="218"/>
    <cellStyle name="_xay dung ranh cap 22kv qt - ok" xfId="219"/>
    <cellStyle name="_ÿÿÿÿÿ" xfId="220"/>
    <cellStyle name="_ÿÿÿÿÿ_Phụ luc goi 5" xfId="221"/>
    <cellStyle name="~1" xfId="222"/>
    <cellStyle name="_x0001_¨c^ " xfId="223"/>
    <cellStyle name="_x0001_¨c^[" xfId="224"/>
    <cellStyle name="_x0001_¨c^_" xfId="225"/>
    <cellStyle name="_x0001_¨Œc^ " xfId="226"/>
    <cellStyle name="_x0001_¨Œc^[" xfId="227"/>
    <cellStyle name="_x0001_¨Œc^_" xfId="228"/>
    <cellStyle name="’Ê‰Ý [0.00]_laroux" xfId="229"/>
    <cellStyle name="’Ê‰Ý_laroux" xfId="230"/>
    <cellStyle name="_x0001_µÑTÖ " xfId="231"/>
    <cellStyle name="_x0001_µÑTÖ_" xfId="232"/>
    <cellStyle name="•W?_Format" xfId="233"/>
    <cellStyle name="•W€_’·Šú‰p•¶" xfId="234"/>
    <cellStyle name="•W_’·Šú‰p•¶" xfId="235"/>
    <cellStyle name="W_MARINE" xfId="236"/>
    <cellStyle name="0" xfId="237"/>
    <cellStyle name="0.0" xfId="238"/>
    <cellStyle name="0.00" xfId="239"/>
    <cellStyle name="1" xfId="240"/>
    <cellStyle name="1_0D5B6000" xfId="241"/>
    <cellStyle name="1_6.Bang_luong_moi_XDCB" xfId="242"/>
    <cellStyle name="1_A che do KS +chi BQL" xfId="243"/>
    <cellStyle name="1_BANG CAM COC GPMB 8km" xfId="244"/>
    <cellStyle name="1_Bang tong hop khoi luong" xfId="245"/>
    <cellStyle name="1_BAO GIA NGAY 24-10-08 (co dam)" xfId="246"/>
    <cellStyle name="1_BC thang" xfId="247"/>
    <cellStyle name="1_Book1" xfId="248"/>
    <cellStyle name="1_Book1_02-07 Tuyen chinh" xfId="249"/>
    <cellStyle name="1_Book1_02-07Tuyen Nhanh" xfId="250"/>
    <cellStyle name="1_Book1_1" xfId="251"/>
    <cellStyle name="1_Book1_1_Phụ luc goi 5" xfId="252"/>
    <cellStyle name="1_Book1_BC thang" xfId="253"/>
    <cellStyle name="1_Book1_Book1" xfId="254"/>
    <cellStyle name="1_Book1_Cau Hoa Son Km 1+441.06 (14-12-2006)" xfId="255"/>
    <cellStyle name="1_Book1_Cau Hoa Son Km 1+441.06 (22-10-2006)" xfId="256"/>
    <cellStyle name="1_Book1_Cau Hoa Son Km 1+441.06 (24-10-2006)" xfId="257"/>
    <cellStyle name="1_Book1_Cau Nam Tot(ngay 2-10-2006)" xfId="258"/>
    <cellStyle name="1_Book1_CAU XOP XANG II(su­a)" xfId="259"/>
    <cellStyle name="1_Book1_Dieu phoi dat goi 1" xfId="260"/>
    <cellStyle name="1_Book1_Dieu phoi dat goi 2" xfId="261"/>
    <cellStyle name="1_Book1_DT 27-9-2006 nop SKH" xfId="262"/>
    <cellStyle name="1_Book1_DT Kha thi ngay 11-2-06" xfId="263"/>
    <cellStyle name="1_Book1_DT ngay 04-01-2006" xfId="264"/>
    <cellStyle name="1_Book1_DT ngay 11-4-2006" xfId="265"/>
    <cellStyle name="1_Book1_DT ngay 15-11-05" xfId="266"/>
    <cellStyle name="1_Book1_DT theo DM24" xfId="267"/>
    <cellStyle name="1_Book1_DT Yen Na - Yen Tinh Theo 51 bu may CT8" xfId="268"/>
    <cellStyle name="1_Book1_Du toan KT-TCsua theo TT 03 - YC 471" xfId="269"/>
    <cellStyle name="1_Book1_Du toan Phuong lam" xfId="270"/>
    <cellStyle name="1_Book1_Du toan QL 27 (23-12-2005)" xfId="271"/>
    <cellStyle name="1_Book1_DuAnKT ngay 11-2-2006" xfId="272"/>
    <cellStyle name="1_Book1_Goi 1" xfId="273"/>
    <cellStyle name="1_Book1_Goi thau so 2 (20-6-2006)" xfId="274"/>
    <cellStyle name="1_Book1_Goi02(25-05-2006)" xfId="275"/>
    <cellStyle name="1_Book1_K C N - HUNG DONG L.NHUA" xfId="276"/>
    <cellStyle name="1_Book1_Khoi Luong Hoang Truong - Hoang Phu" xfId="278"/>
    <cellStyle name="1_Book1_KLdao chuan" xfId="277"/>
    <cellStyle name="1_Book1_Muong TL" xfId="279"/>
    <cellStyle name="1_Book1_Sua -  Nam Cam 07" xfId="280"/>
    <cellStyle name="1_Book1_T4-nhanh1(17-6)" xfId="281"/>
    <cellStyle name="1_Book1_Tong muc KT 20-11 Tan Huong Tuyen2" xfId="282"/>
    <cellStyle name="1_Book1_Tuyen so 1-Km0+00 - Km0+852.56" xfId="283"/>
    <cellStyle name="1_Book1_TV sua ngay 02-08-06" xfId="284"/>
    <cellStyle name="1_Book1_xop nhi Gia Q4( 7-3-07)" xfId="285"/>
    <cellStyle name="1_Book1_Yen Na-Yen Tinh 07" xfId="286"/>
    <cellStyle name="1_Book1_Yen Na-Yen tinh 11" xfId="287"/>
    <cellStyle name="1_Book1_ÿÿÿÿÿ" xfId="288"/>
    <cellStyle name="1_C" xfId="289"/>
    <cellStyle name="1_Cap dien ha the - phan lap dat dot 3" xfId="290"/>
    <cellStyle name="1_Cau Hoi 115" xfId="291"/>
    <cellStyle name="1_Cau Hua Trai (TT 04)" xfId="292"/>
    <cellStyle name="1_Cau Nam Tot(ngay 2-10-2006)" xfId="293"/>
    <cellStyle name="1_Cau Thanh Ha 1" xfId="294"/>
    <cellStyle name="1_Cau thuy dien Ban La (Cu Anh)" xfId="295"/>
    <cellStyle name="1_Cau thuy dien Ban La (Cu Anh) 2" xfId="296"/>
    <cellStyle name="1_Cau thuy dien Ban La (Cu Anh) 3" xfId="297"/>
    <cellStyle name="1_Cau thuy dien Ban La (Cu Anh) 3 2" xfId="1940"/>
    <cellStyle name="1_Cau thuy dien Ban La (Cu Anh) 3 3" xfId="1941"/>
    <cellStyle name="1_Cau thuy dien Ban La (Cu Anh) 3 4" xfId="1942"/>
    <cellStyle name="1_Cau thuy dien Ban La (Cu Anh) 3 5" xfId="1943"/>
    <cellStyle name="1_Cau thuy dien Ban La (Cu Anh) 3_GTNT 2018" xfId="1944"/>
    <cellStyle name="1_Cau thuy dien Ban La (Cu Anh)_Đường BTXM 17-4" xfId="1945"/>
    <cellStyle name="1_Cau thuy dien Ban La (Cu Anh)_Phụ luc goi 5" xfId="298"/>
    <cellStyle name="1_CAU XOP XANG II(su­a)" xfId="299"/>
    <cellStyle name="1_Chau Thon - Tan Xuan (KCS 8-12-06)" xfId="302"/>
    <cellStyle name="1_Chi phi KS" xfId="303"/>
    <cellStyle name="1_cong" xfId="300"/>
    <cellStyle name="1_cuong sua 9.10" xfId="301"/>
    <cellStyle name="1_Dakt-Cau tinh Hua Phan" xfId="304"/>
    <cellStyle name="1_DIEN" xfId="305"/>
    <cellStyle name="1_Dieu phoi dat goi 1" xfId="306"/>
    <cellStyle name="1_Dieu phoi dat goi 2" xfId="307"/>
    <cellStyle name="1_Dinh muc thiet ke" xfId="308"/>
    <cellStyle name="1_DON GIA GIAOTHAU TRU CHONG GIA QUANG DAI" xfId="309"/>
    <cellStyle name="1_DONGIA" xfId="310"/>
    <cellStyle name="1_DT Kha thi ngay 11-2-06" xfId="313"/>
    <cellStyle name="1_DT KS Cam LAc-10-05-07" xfId="311"/>
    <cellStyle name="1_DT KT ngay 10-9-2005" xfId="312"/>
    <cellStyle name="1_DT ngay 04-01-2006" xfId="314"/>
    <cellStyle name="1_DT ngay 11-4-2006" xfId="315"/>
    <cellStyle name="1_DT ngay 15-11-05" xfId="316"/>
    <cellStyle name="1_DT theo DM24" xfId="317"/>
    <cellStyle name="1_DT Yen Na - Yen Tinh Theo 51 bu may CT8" xfId="318"/>
    <cellStyle name="1_Dtdchinh2397" xfId="319"/>
    <cellStyle name="1_Dtdchinh2397_Phụ luc goi 5" xfId="320"/>
    <cellStyle name="1_DTXL goi 11(20-9-05)" xfId="321"/>
    <cellStyle name="1_du toan" xfId="322"/>
    <cellStyle name="1_du toan (03-11-05)" xfId="323"/>
    <cellStyle name="1_Du toan (12-05-2005) Tham dinh" xfId="324"/>
    <cellStyle name="1_Du toan (23-05-2005) Tham dinh" xfId="325"/>
    <cellStyle name="1_Du toan (5 - 04 - 2004)" xfId="326"/>
    <cellStyle name="1_Du toan (6-3-2005)" xfId="327"/>
    <cellStyle name="1_Du toan (Ban A)" xfId="328"/>
    <cellStyle name="1_Du toan (ngay 13 - 07 - 2004)" xfId="329"/>
    <cellStyle name="1_Du toan (ngay 25-9-06)" xfId="330"/>
    <cellStyle name="1_Du toan 558 (Km17+508.12 - Km 22)" xfId="331"/>
    <cellStyle name="1_Du toan 558 (Km17+508.12 - Km 22) 2" xfId="332"/>
    <cellStyle name="1_Du toan 558 (Km17+508.12 - Km 22) 3" xfId="333"/>
    <cellStyle name="1_Du toan 558 (Km17+508.12 - Km 22) 3 2" xfId="1946"/>
    <cellStyle name="1_Du toan 558 (Km17+508.12 - Km 22) 3 3" xfId="1947"/>
    <cellStyle name="1_Du toan 558 (Km17+508.12 - Km 22) 3 4" xfId="1948"/>
    <cellStyle name="1_Du toan 558 (Km17+508.12 - Km 22) 3 5" xfId="1949"/>
    <cellStyle name="1_Du toan 558 (Km17+508.12 - Km 22) 3_GTNT 2018" xfId="1950"/>
    <cellStyle name="1_Du toan 558 (Km17+508.12 - Km 22)_Đường BTXM 17-4" xfId="1951"/>
    <cellStyle name="1_Du toan 558 (Km17+508.12 - Km 22)_Phụ luc goi 5" xfId="334"/>
    <cellStyle name="1_Du toan bo sung (11-2004)" xfId="335"/>
    <cellStyle name="1_Du toan Cang Vung Ang (Tham tra 3-11-06)" xfId="336"/>
    <cellStyle name="1_Du toan Cang Vung Ang ngay 09-8-06 " xfId="337"/>
    <cellStyle name="1_Du toan dieu chin theo don gia moi (1-2-2007)" xfId="338"/>
    <cellStyle name="1_Du toan Goi 1" xfId="339"/>
    <cellStyle name="1_du toan goi 12" xfId="340"/>
    <cellStyle name="1_Du toan Goi 2" xfId="341"/>
    <cellStyle name="1_Du toan Huong Lam - Ban Giang (ngay28-11-06)" xfId="342"/>
    <cellStyle name="1_Du toan KT-TCsua theo TT 03 - YC 471" xfId="343"/>
    <cellStyle name="1_Du toan ngay (28-10-2005)" xfId="344"/>
    <cellStyle name="1_Du toan ngay 1-9-2004 (version 1)" xfId="345"/>
    <cellStyle name="1_Du toan Phuong lam" xfId="346"/>
    <cellStyle name="1_Du toan QL 27 (23-12-2005)" xfId="347"/>
    <cellStyle name="1_DuAnKT ngay 11-2-2006" xfId="348"/>
    <cellStyle name="1_DUONGNOIVUNG-QTHANG-QLUU" xfId="349"/>
    <cellStyle name="1_G_I TCDBVN. BCQTC_U QUANG DAI.QL62.(11)" xfId="350"/>
    <cellStyle name="1_Gia goi 1" xfId="362"/>
    <cellStyle name="1_Gia_VL cau-JIBIC-Ha-tinh" xfId="363"/>
    <cellStyle name="1_Gia_VLQL48_duyet " xfId="364"/>
    <cellStyle name="1_Gia_VLQL48_duyet _Phụ luc goi 5" xfId="365"/>
    <cellStyle name="1_goi 1" xfId="351"/>
    <cellStyle name="1_Goi 1 (TT04)" xfId="352"/>
    <cellStyle name="1_goi 1 duyet theo luong mo (an)" xfId="353"/>
    <cellStyle name="1_Goi 1_1" xfId="354"/>
    <cellStyle name="1_Goi so 1" xfId="355"/>
    <cellStyle name="1_Goi thau so 2 (20-6-2006)" xfId="356"/>
    <cellStyle name="1_Goi02(25-05-2006)" xfId="357"/>
    <cellStyle name="1_Goi1N206" xfId="358"/>
    <cellStyle name="1_Goi2N206" xfId="359"/>
    <cellStyle name="1_Goi4N216" xfId="360"/>
    <cellStyle name="1_Goi5N216" xfId="361"/>
    <cellStyle name="1_Hoi Song" xfId="366"/>
    <cellStyle name="1_HT-LO" xfId="367"/>
    <cellStyle name="1_HTLO-TKKT(15-2-08)" xfId="368"/>
    <cellStyle name="1_Khoi luong" xfId="384"/>
    <cellStyle name="1_Khoi luong doan 1" xfId="385"/>
    <cellStyle name="1_Khoi luong doan 2" xfId="386"/>
    <cellStyle name="1_Khoi luong goi 1-QL4D" xfId="387"/>
    <cellStyle name="1_Khoi Luong Hoang Truong - Hoang Phu" xfId="388"/>
    <cellStyle name="1_Khoi luong QL8B" xfId="389"/>
    <cellStyle name="1_KL" xfId="369"/>
    <cellStyle name="1_KL goi 1" xfId="370"/>
    <cellStyle name="1_Kl6-6-05" xfId="371"/>
    <cellStyle name="1_Kldoan3" xfId="372"/>
    <cellStyle name="1_Klnutgiao" xfId="373"/>
    <cellStyle name="1_KLPA2s" xfId="374"/>
    <cellStyle name="1_KlQdinhduyet" xfId="375"/>
    <cellStyle name="1_KlQdinhduyet_Phụ luc goi 5" xfId="376"/>
    <cellStyle name="1_KlQL4goi5KCS" xfId="377"/>
    <cellStyle name="1_Kltayth" xfId="378"/>
    <cellStyle name="1_KltaythQDduyet" xfId="379"/>
    <cellStyle name="1_Kluong4-2004" xfId="380"/>
    <cellStyle name="1_Km198-Km 206(3-6-09)" xfId="381"/>
    <cellStyle name="1_Km329-Km350 (7-6)" xfId="382"/>
    <cellStyle name="1_Km4-Km8+800" xfId="383"/>
    <cellStyle name="1_Long_Lien_Phuong_BVTC" xfId="390"/>
    <cellStyle name="1_Luong A6" xfId="391"/>
    <cellStyle name="1_maugiacotaluy" xfId="392"/>
    <cellStyle name="1_My Thanh Son Thanh" xfId="393"/>
    <cellStyle name="1_Nhom I" xfId="394"/>
    <cellStyle name="1_Project N.Du" xfId="395"/>
    <cellStyle name="1_Project N.Du.dien" xfId="396"/>
    <cellStyle name="1_Project QL4" xfId="397"/>
    <cellStyle name="1_Project QL4 goi 7" xfId="398"/>
    <cellStyle name="1_Project QL4 goi5" xfId="399"/>
    <cellStyle name="1_Project QL4 goi8" xfId="400"/>
    <cellStyle name="1_QL1A-SUA2005" xfId="401"/>
    <cellStyle name="1_Sheet1" xfId="402"/>
    <cellStyle name="1_SuoiTon" xfId="403"/>
    <cellStyle name="1_t" xfId="404"/>
    <cellStyle name="1_Tay THoa" xfId="405"/>
    <cellStyle name="1_TDT 3 xa VA chinh thuc" xfId="406"/>
    <cellStyle name="1_TH Nguon NTM 2014" xfId="419"/>
    <cellStyle name="1_TH Nguon NTM 2015" xfId="420"/>
    <cellStyle name="1_Tham tra (8-11)1" xfId="421"/>
    <cellStyle name="1_THKLsua_cuoi" xfId="422"/>
    <cellStyle name="1_Tinh KLHC goi 1" xfId="407"/>
    <cellStyle name="1_tmthiet ke" xfId="408"/>
    <cellStyle name="1_tmthiet ke1" xfId="409"/>
    <cellStyle name="1_Tong hop DT dieu chinh duong 38-95" xfId="410"/>
    <cellStyle name="1_Tong hop khoi luong duong 557 (30-5-2006)" xfId="412"/>
    <cellStyle name="1_tong hop kl nen mat" xfId="411"/>
    <cellStyle name="1_Tong muc dau tu" xfId="413"/>
    <cellStyle name="1_Tong muc KT 20-11 Tan Huong Tuyen2" xfId="414"/>
    <cellStyle name="1_TRUNG PMU 5" xfId="423"/>
    <cellStyle name="1_Tuyen (20-6-11 PA 2)" xfId="415"/>
    <cellStyle name="1_Tuyen (21-7-11)-doan 1" xfId="416"/>
    <cellStyle name="1_Tuyen so 1-Km0+00 - Km0+852.56" xfId="417"/>
    <cellStyle name="1_TV sua ngay 02-08-06" xfId="418"/>
    <cellStyle name="1_VatLieu 3 cau -NA" xfId="424"/>
    <cellStyle name="1_Yen Na - Yen Tinh  du an 30 -10-2006- Theo 51 bu may" xfId="425"/>
    <cellStyle name="1_Yen Na - Yen Tinh Theo 51 bu may Ghep" xfId="426"/>
    <cellStyle name="1_Yen Na - Yen Tinh Theo 51 -TV NA Ghep" xfId="427"/>
    <cellStyle name="1_Yen Na-Yen Tinh 07" xfId="428"/>
    <cellStyle name="1_ÿÿÿÿÿ" xfId="429"/>
    <cellStyle name="1_ÿÿÿÿÿ_1" xfId="430"/>
    <cellStyle name="1_ÿÿÿÿÿ_Bao cao thang G1" xfId="431"/>
    <cellStyle name="1_ÿÿÿÿÿ_Book1" xfId="432"/>
    <cellStyle name="1_ÿÿÿÿÿ_Book1_Phụ luc goi 5" xfId="433"/>
    <cellStyle name="1_ÿÿÿÿÿ_DON GIA GIAOTHAU TRU CHONG GIA QUANG DAI" xfId="435"/>
    <cellStyle name="1_ÿÿÿÿÿ_Don gia Goi thau so 1 (872)" xfId="434"/>
    <cellStyle name="1_ÿÿÿÿÿ_DTduong-goi1" xfId="436"/>
    <cellStyle name="1_ÿÿÿÿÿ_dutoanLCSP04-km0-5-goi1 (Ban 5 sua 24-8)" xfId="437"/>
    <cellStyle name="1_ÿÿÿÿÿ_G_I TCDBVN. BCQTC_U QUANG DAI.QL62.(11)" xfId="438"/>
    <cellStyle name="1_ÿÿÿÿÿ_Tinh KLHC goi 1" xfId="439"/>
    <cellStyle name="1_ÿÿÿÿÿ_Tong hop DT dieu chinh duong 38-95" xfId="440"/>
    <cellStyle name="_x0001_1¼„½(" xfId="441"/>
    <cellStyle name="_x0001_1¼½(" xfId="442"/>
    <cellStyle name="12" xfId="443"/>
    <cellStyle name="123" xfId="444"/>
    <cellStyle name="123w" xfId="445"/>
    <cellStyle name="15" xfId="446"/>
    <cellStyle name="¹éºÐÀ²_      " xfId="447"/>
    <cellStyle name="2" xfId="448"/>
    <cellStyle name="2_0D5B6000" xfId="449"/>
    <cellStyle name="2_6.Bang_luong_moi_XDCB" xfId="450"/>
    <cellStyle name="2_A che do KS +chi BQL" xfId="451"/>
    <cellStyle name="2_BANG CAM COC GPMB 8km" xfId="452"/>
    <cellStyle name="2_Bang tong hop khoi luong" xfId="453"/>
    <cellStyle name="2_BC thang" xfId="454"/>
    <cellStyle name="2_Book1" xfId="455"/>
    <cellStyle name="2_Book1_02-07 Tuyen chinh" xfId="456"/>
    <cellStyle name="2_Book1_02-07Tuyen Nhanh" xfId="457"/>
    <cellStyle name="2_Book1_1" xfId="458"/>
    <cellStyle name="2_Book1_1_Phụ luc goi 5" xfId="459"/>
    <cellStyle name="2_Book1_BC thang" xfId="460"/>
    <cellStyle name="2_Book1_Book1" xfId="461"/>
    <cellStyle name="2_Book1_Cau Hoa Son Km 1+441.06 (14-12-2006)" xfId="462"/>
    <cellStyle name="2_Book1_Cau Hoa Son Km 1+441.06 (22-10-2006)" xfId="463"/>
    <cellStyle name="2_Book1_Cau Hoa Son Km 1+441.06 (24-10-2006)" xfId="464"/>
    <cellStyle name="2_Book1_Cau Nam Tot(ngay 2-10-2006)" xfId="465"/>
    <cellStyle name="2_Book1_CAU XOP XANG II(su­a)" xfId="466"/>
    <cellStyle name="2_Book1_Dieu phoi dat goi 1" xfId="467"/>
    <cellStyle name="2_Book1_Dieu phoi dat goi 2" xfId="468"/>
    <cellStyle name="2_Book1_DT 27-9-2006 nop SKH" xfId="469"/>
    <cellStyle name="2_Book1_DT Kha thi ngay 11-2-06" xfId="470"/>
    <cellStyle name="2_Book1_DT ngay 04-01-2006" xfId="471"/>
    <cellStyle name="2_Book1_DT ngay 11-4-2006" xfId="472"/>
    <cellStyle name="2_Book1_DT ngay 15-11-05" xfId="473"/>
    <cellStyle name="2_Book1_DT theo DM24" xfId="474"/>
    <cellStyle name="2_Book1_DT Yen Na - Yen Tinh Theo 51 bu may CT8" xfId="475"/>
    <cellStyle name="2_Book1_Du toan KT-TCsua theo TT 03 - YC 471" xfId="476"/>
    <cellStyle name="2_Book1_Du toan Phuong lam" xfId="477"/>
    <cellStyle name="2_Book1_Du toan QL 27 (23-12-2005)" xfId="478"/>
    <cellStyle name="2_Book1_DuAnKT ngay 11-2-2006" xfId="479"/>
    <cellStyle name="2_Book1_Goi 1" xfId="480"/>
    <cellStyle name="2_Book1_Goi thau so 2 (20-6-2006)" xfId="481"/>
    <cellStyle name="2_Book1_Goi02(25-05-2006)" xfId="482"/>
    <cellStyle name="2_Book1_K C N - HUNG DONG L.NHUA" xfId="483"/>
    <cellStyle name="2_Book1_Khoi Luong Hoang Truong - Hoang Phu" xfId="485"/>
    <cellStyle name="2_Book1_KLdao chuan" xfId="484"/>
    <cellStyle name="2_Book1_Muong TL" xfId="486"/>
    <cellStyle name="2_Book1_Sua -  Nam Cam 07" xfId="487"/>
    <cellStyle name="2_Book1_T4-nhanh1(17-6)" xfId="488"/>
    <cellStyle name="2_Book1_Tong muc KT 20-11 Tan Huong Tuyen2" xfId="489"/>
    <cellStyle name="2_Book1_Tuyen so 1-Km0+00 - Km0+852.56" xfId="490"/>
    <cellStyle name="2_Book1_TV sua ngay 02-08-06" xfId="491"/>
    <cellStyle name="2_Book1_xop nhi Gia Q4( 7-3-07)" xfId="492"/>
    <cellStyle name="2_Book1_Yen Na-Yen Tinh 07" xfId="493"/>
    <cellStyle name="2_Book1_Yen Na-Yen tinh 11" xfId="494"/>
    <cellStyle name="2_Book1_ÿÿÿÿÿ" xfId="495"/>
    <cellStyle name="2_C" xfId="496"/>
    <cellStyle name="2_Cau Hoi 115" xfId="497"/>
    <cellStyle name="2_Cau Hua Trai (TT 04)" xfId="498"/>
    <cellStyle name="2_Cau Nam Tot(ngay 2-10-2006)" xfId="499"/>
    <cellStyle name="2_Cau Thanh Ha 1" xfId="500"/>
    <cellStyle name="2_Cau thuy dien Ban La (Cu Anh)" xfId="501"/>
    <cellStyle name="2_Cau thuy dien Ban La (Cu Anh) 2" xfId="502"/>
    <cellStyle name="2_Cau thuy dien Ban La (Cu Anh) 3" xfId="503"/>
    <cellStyle name="2_Cau thuy dien Ban La (Cu Anh) 3 2" xfId="1952"/>
    <cellStyle name="2_Cau thuy dien Ban La (Cu Anh) 3 3" xfId="1953"/>
    <cellStyle name="2_Cau thuy dien Ban La (Cu Anh) 3 4" xfId="1954"/>
    <cellStyle name="2_Cau thuy dien Ban La (Cu Anh) 3 5" xfId="1955"/>
    <cellStyle name="2_Cau thuy dien Ban La (Cu Anh) 3_GTNT 2018" xfId="1956"/>
    <cellStyle name="2_Cau thuy dien Ban La (Cu Anh)_Đường BTXM 17-4" xfId="1957"/>
    <cellStyle name="2_Cau thuy dien Ban La (Cu Anh)_Phụ luc goi 5" xfId="504"/>
    <cellStyle name="2_CAU XOP XANG II(su­a)" xfId="505"/>
    <cellStyle name="2_Chau Thon - Tan Xuan (KCS 8-12-06)" xfId="508"/>
    <cellStyle name="2_Chi phi KS" xfId="509"/>
    <cellStyle name="2_cong" xfId="506"/>
    <cellStyle name="2_cuong sua 9.10" xfId="507"/>
    <cellStyle name="2_Dakt-Cau tinh Hua Phan" xfId="510"/>
    <cellStyle name="2_DIEN" xfId="511"/>
    <cellStyle name="2_Dieu phoi dat goi 1" xfId="512"/>
    <cellStyle name="2_Dieu phoi dat goi 2" xfId="513"/>
    <cellStyle name="2_Dinh muc thiet ke" xfId="514"/>
    <cellStyle name="2_DONGIA" xfId="515"/>
    <cellStyle name="2_DT Kha thi ngay 11-2-06" xfId="518"/>
    <cellStyle name="2_DT KS Cam LAc-10-05-07" xfId="516"/>
    <cellStyle name="2_DT KT ngay 10-9-2005" xfId="517"/>
    <cellStyle name="2_DT ngay 04-01-2006" xfId="519"/>
    <cellStyle name="2_DT ngay 11-4-2006" xfId="520"/>
    <cellStyle name="2_DT ngay 15-11-05" xfId="521"/>
    <cellStyle name="2_DT theo DM24" xfId="522"/>
    <cellStyle name="2_DT Yen Na - Yen Tinh Theo 51 bu may CT8" xfId="523"/>
    <cellStyle name="2_Dtdchinh2397" xfId="524"/>
    <cellStyle name="2_Dtdchinh2397_Phụ luc goi 5" xfId="525"/>
    <cellStyle name="2_DTXL goi 11(20-9-05)" xfId="526"/>
    <cellStyle name="2_du toan" xfId="527"/>
    <cellStyle name="2_du toan (03-11-05)" xfId="528"/>
    <cellStyle name="2_Du toan (12-05-2005) Tham dinh" xfId="529"/>
    <cellStyle name="2_Du toan (23-05-2005) Tham dinh" xfId="530"/>
    <cellStyle name="2_Du toan (5 - 04 - 2004)" xfId="531"/>
    <cellStyle name="2_Du toan (6-3-2005)" xfId="532"/>
    <cellStyle name="2_Du toan (Ban A)" xfId="533"/>
    <cellStyle name="2_Du toan (ngay 13 - 07 - 2004)" xfId="534"/>
    <cellStyle name="2_Du toan (ngay 25-9-06)" xfId="535"/>
    <cellStyle name="2_Du toan 558 (Km17+508.12 - Km 22)" xfId="536"/>
    <cellStyle name="2_Du toan 558 (Km17+508.12 - Km 22) 2" xfId="537"/>
    <cellStyle name="2_Du toan 558 (Km17+508.12 - Km 22) 3" xfId="538"/>
    <cellStyle name="2_Du toan 558 (Km17+508.12 - Km 22) 3 2" xfId="1958"/>
    <cellStyle name="2_Du toan 558 (Km17+508.12 - Km 22) 3 3" xfId="1959"/>
    <cellStyle name="2_Du toan 558 (Km17+508.12 - Km 22) 3 4" xfId="1960"/>
    <cellStyle name="2_Du toan 558 (Km17+508.12 - Km 22) 3 5" xfId="1961"/>
    <cellStyle name="2_Du toan 558 (Km17+508.12 - Km 22) 3_GTNT 2018" xfId="1962"/>
    <cellStyle name="2_Du toan 558 (Km17+508.12 - Km 22)_Đường BTXM 17-4" xfId="1963"/>
    <cellStyle name="2_Du toan 558 (Km17+508.12 - Km 22)_Phụ luc goi 5" xfId="539"/>
    <cellStyle name="2_Du toan bo sung (11-2004)" xfId="540"/>
    <cellStyle name="2_Du toan Cang Vung Ang (Tham tra 3-11-06)" xfId="541"/>
    <cellStyle name="2_Du toan Cang Vung Ang ngay 09-8-06 " xfId="542"/>
    <cellStyle name="2_Du toan dieu chin theo don gia moi (1-2-2007)" xfId="543"/>
    <cellStyle name="2_Du toan Goi 1" xfId="544"/>
    <cellStyle name="2_du toan goi 12" xfId="545"/>
    <cellStyle name="2_Du toan Goi 2" xfId="546"/>
    <cellStyle name="2_Du toan Huong Lam - Ban Giang (ngay28-11-06)" xfId="547"/>
    <cellStyle name="2_Du toan KT-TCsua theo TT 03 - YC 471" xfId="548"/>
    <cellStyle name="2_Du toan ngay (28-10-2005)" xfId="549"/>
    <cellStyle name="2_Du toan ngay 1-9-2004 (version 1)" xfId="550"/>
    <cellStyle name="2_Du toan Phuong lam" xfId="551"/>
    <cellStyle name="2_Du toan QL 27 (23-12-2005)" xfId="552"/>
    <cellStyle name="2_DuAnKT ngay 11-2-2006" xfId="553"/>
    <cellStyle name="2_DUONGNOIVUNG-QTHANG-QLUU" xfId="554"/>
    <cellStyle name="2_Gia goi 1" xfId="566"/>
    <cellStyle name="2_Gia_VL cau-JIBIC-Ha-tinh" xfId="567"/>
    <cellStyle name="2_Gia_VLQL48_duyet " xfId="568"/>
    <cellStyle name="2_Gia_VLQL48_duyet _Phụ luc goi 5" xfId="569"/>
    <cellStyle name="2_goi 1" xfId="555"/>
    <cellStyle name="2_Goi 1 (TT04)" xfId="556"/>
    <cellStyle name="2_goi 1 duyet theo luong mo (an)" xfId="557"/>
    <cellStyle name="2_Goi 1_1" xfId="558"/>
    <cellStyle name="2_Goi so 1" xfId="559"/>
    <cellStyle name="2_Goi thau so 2 (20-6-2006)" xfId="560"/>
    <cellStyle name="2_Goi02(25-05-2006)" xfId="561"/>
    <cellStyle name="2_Goi1N206" xfId="562"/>
    <cellStyle name="2_Goi2N206" xfId="563"/>
    <cellStyle name="2_Goi4N216" xfId="564"/>
    <cellStyle name="2_Goi5N216" xfId="565"/>
    <cellStyle name="2_Hoi Song" xfId="570"/>
    <cellStyle name="2_HT-LO" xfId="571"/>
    <cellStyle name="2_Khoi luong" xfId="586"/>
    <cellStyle name="2_Khoi luong doan 1" xfId="587"/>
    <cellStyle name="2_Khoi luong doan 2" xfId="588"/>
    <cellStyle name="2_Khoi luong goi 1-QL4D" xfId="589"/>
    <cellStyle name="2_Khoi Luong Hoang Truong - Hoang Phu" xfId="590"/>
    <cellStyle name="2_Khoi luong QL8B" xfId="591"/>
    <cellStyle name="2_KL" xfId="572"/>
    <cellStyle name="2_KL goi 1" xfId="573"/>
    <cellStyle name="2_Kl6-6-05" xfId="574"/>
    <cellStyle name="2_Kldoan3" xfId="575"/>
    <cellStyle name="2_Klnutgiao" xfId="576"/>
    <cellStyle name="2_KLPA2s" xfId="577"/>
    <cellStyle name="2_KlQdinhduyet" xfId="578"/>
    <cellStyle name="2_KlQdinhduyet_Phụ luc goi 5" xfId="579"/>
    <cellStyle name="2_KlQL4goi5KCS" xfId="580"/>
    <cellStyle name="2_Kltayth" xfId="581"/>
    <cellStyle name="2_KltaythQDduyet" xfId="582"/>
    <cellStyle name="2_Kluong4-2004" xfId="583"/>
    <cellStyle name="2_Km329-Km350 (7-6)" xfId="584"/>
    <cellStyle name="2_Km4-Km8+800" xfId="585"/>
    <cellStyle name="2_Long_Lien_Phuong_BVTC" xfId="592"/>
    <cellStyle name="2_Luong A6" xfId="593"/>
    <cellStyle name="2_maugiacotaluy" xfId="594"/>
    <cellStyle name="2_My Thanh Son Thanh" xfId="595"/>
    <cellStyle name="2_Nhom I" xfId="596"/>
    <cellStyle name="2_Project N.Du" xfId="597"/>
    <cellStyle name="2_Project N.Du.dien" xfId="598"/>
    <cellStyle name="2_Project QL4" xfId="599"/>
    <cellStyle name="2_Project QL4 goi 7" xfId="600"/>
    <cellStyle name="2_Project QL4 goi5" xfId="601"/>
    <cellStyle name="2_Project QL4 goi8" xfId="602"/>
    <cellStyle name="2_QL1A-SUA2005" xfId="603"/>
    <cellStyle name="2_Sheet1" xfId="604"/>
    <cellStyle name="2_SuoiTon" xfId="605"/>
    <cellStyle name="2_t" xfId="606"/>
    <cellStyle name="2_Tay THoa" xfId="607"/>
    <cellStyle name="2_Tham tra (8-11)1" xfId="618"/>
    <cellStyle name="2_THKLsua_cuoi" xfId="619"/>
    <cellStyle name="2_Tinh KLHC goi 1" xfId="608"/>
    <cellStyle name="2_tmthiet ke" xfId="609"/>
    <cellStyle name="2_tmthiet ke1" xfId="610"/>
    <cellStyle name="2_Tong hop DT dieu chinh duong 38-95" xfId="611"/>
    <cellStyle name="2_Tong hop khoi luong duong 557 (30-5-2006)" xfId="613"/>
    <cellStyle name="2_tong hop kl nen mat" xfId="612"/>
    <cellStyle name="2_Tong muc dau tu" xfId="614"/>
    <cellStyle name="2_Tong muc KT 20-11 Tan Huong Tuyen2" xfId="615"/>
    <cellStyle name="2_TRUNG PMU 5" xfId="620"/>
    <cellStyle name="2_Tuyen so 1-Km0+00 - Km0+852.56" xfId="616"/>
    <cellStyle name="2_TV sua ngay 02-08-06" xfId="617"/>
    <cellStyle name="2_VatLieu 3 cau -NA" xfId="621"/>
    <cellStyle name="2_Yen Na - Yen Tinh  du an 30 -10-2006- Theo 51 bu may" xfId="622"/>
    <cellStyle name="2_Yen Na - Yen Tinh Theo 51 bu may Ghep" xfId="623"/>
    <cellStyle name="2_Yen Na - Yen Tinh Theo 51 -TV NA Ghep" xfId="624"/>
    <cellStyle name="2_Yen Na-Yen Tinh 07" xfId="625"/>
    <cellStyle name="2_ÿÿÿÿÿ" xfId="626"/>
    <cellStyle name="2_ÿÿÿÿÿ_1" xfId="627"/>
    <cellStyle name="2_ÿÿÿÿÿ_Bao cao thang G1" xfId="628"/>
    <cellStyle name="2_ÿÿÿÿÿ_Book1" xfId="629"/>
    <cellStyle name="2_ÿÿÿÿÿ_Book1_Phụ luc goi 5" xfId="630"/>
    <cellStyle name="2_ÿÿÿÿÿ_Don gia Goi thau so 1 (872)" xfId="631"/>
    <cellStyle name="2_ÿÿÿÿÿ_DTduong-goi1" xfId="632"/>
    <cellStyle name="2_ÿÿÿÿÿ_dutoanLCSP04-km0-5-goi1 (Ban 5 sua 24-8)" xfId="633"/>
    <cellStyle name="2_ÿÿÿÿÿ_Tinh KLHC goi 1" xfId="634"/>
    <cellStyle name="2_ÿÿÿÿÿ_Tong hop DT dieu chinh duong 38-95" xfId="635"/>
    <cellStyle name="20" xfId="636"/>
    <cellStyle name="20% - Accent1 2" xfId="637"/>
    <cellStyle name="20% - Accent1 2 2" xfId="1964"/>
    <cellStyle name="20% - Accent2 2" xfId="638"/>
    <cellStyle name="20% - Accent2 2 2" xfId="1965"/>
    <cellStyle name="20% - Accent3 2" xfId="639"/>
    <cellStyle name="20% - Accent3 2 2" xfId="1966"/>
    <cellStyle name="20% - Accent4 2" xfId="640"/>
    <cellStyle name="20% - Accent4 2 2" xfId="1967"/>
    <cellStyle name="20% - Accent5 2" xfId="641"/>
    <cellStyle name="20% - Accent5 2 2" xfId="1968"/>
    <cellStyle name="20% - Accent6 2" xfId="642"/>
    <cellStyle name="20% - Accent6 2 2" xfId="1969"/>
    <cellStyle name="20% - Nhấn1" xfId="643"/>
    <cellStyle name="20% - Nhấn2" xfId="644"/>
    <cellStyle name="20% - Nhấn3" xfId="645"/>
    <cellStyle name="20% - Nhấn4" xfId="646"/>
    <cellStyle name="20% - Nhấn5" xfId="647"/>
    <cellStyle name="20% - Nhấn6" xfId="648"/>
    <cellStyle name="3" xfId="649"/>
    <cellStyle name="3_0D5B6000" xfId="650"/>
    <cellStyle name="3_6.Bang_luong_moi_XDCB" xfId="651"/>
    <cellStyle name="3_A che do KS +chi BQL" xfId="652"/>
    <cellStyle name="3_BANG CAM COC GPMB 8km" xfId="653"/>
    <cellStyle name="3_Bang tong hop khoi luong" xfId="654"/>
    <cellStyle name="3_BC thang" xfId="655"/>
    <cellStyle name="3_Book1" xfId="656"/>
    <cellStyle name="3_Book1_02-07 Tuyen chinh" xfId="657"/>
    <cellStyle name="3_Book1_02-07Tuyen Nhanh" xfId="658"/>
    <cellStyle name="3_Book1_1" xfId="659"/>
    <cellStyle name="3_Book1_1_Phụ luc goi 5" xfId="660"/>
    <cellStyle name="3_Book1_BC thang" xfId="661"/>
    <cellStyle name="3_Book1_Book1" xfId="662"/>
    <cellStyle name="3_Book1_Cau Hoa Son Km 1+441.06 (14-12-2006)" xfId="663"/>
    <cellStyle name="3_Book1_Cau Hoa Son Km 1+441.06 (22-10-2006)" xfId="664"/>
    <cellStyle name="3_Book1_Cau Hoa Son Km 1+441.06 (24-10-2006)" xfId="665"/>
    <cellStyle name="3_Book1_Cau Nam Tot(ngay 2-10-2006)" xfId="666"/>
    <cellStyle name="3_Book1_CAU XOP XANG II(su­a)" xfId="667"/>
    <cellStyle name="3_Book1_Dieu phoi dat goi 1" xfId="668"/>
    <cellStyle name="3_Book1_Dieu phoi dat goi 2" xfId="669"/>
    <cellStyle name="3_Book1_DT 27-9-2006 nop SKH" xfId="670"/>
    <cellStyle name="3_Book1_DT Kha thi ngay 11-2-06" xfId="671"/>
    <cellStyle name="3_Book1_DT ngay 04-01-2006" xfId="672"/>
    <cellStyle name="3_Book1_DT ngay 11-4-2006" xfId="673"/>
    <cellStyle name="3_Book1_DT ngay 15-11-05" xfId="674"/>
    <cellStyle name="3_Book1_DT theo DM24" xfId="675"/>
    <cellStyle name="3_Book1_DT Yen Na - Yen Tinh Theo 51 bu may CT8" xfId="676"/>
    <cellStyle name="3_Book1_Du toan KT-TCsua theo TT 03 - YC 471" xfId="677"/>
    <cellStyle name="3_Book1_Du toan Phuong lam" xfId="678"/>
    <cellStyle name="3_Book1_Du toan QL 27 (23-12-2005)" xfId="679"/>
    <cellStyle name="3_Book1_DuAnKT ngay 11-2-2006" xfId="680"/>
    <cellStyle name="3_Book1_Goi 1" xfId="681"/>
    <cellStyle name="3_Book1_Goi thau so 2 (20-6-2006)" xfId="682"/>
    <cellStyle name="3_Book1_Goi02(25-05-2006)" xfId="683"/>
    <cellStyle name="3_Book1_K C N - HUNG DONG L.NHUA" xfId="684"/>
    <cellStyle name="3_Book1_Khoi Luong Hoang Truong - Hoang Phu" xfId="686"/>
    <cellStyle name="3_Book1_KLdao chuan" xfId="685"/>
    <cellStyle name="3_Book1_Muong TL" xfId="687"/>
    <cellStyle name="3_Book1_Sua -  Nam Cam 07" xfId="688"/>
    <cellStyle name="3_Book1_T4-nhanh1(17-6)" xfId="689"/>
    <cellStyle name="3_Book1_Tong muc KT 20-11 Tan Huong Tuyen2" xfId="690"/>
    <cellStyle name="3_Book1_Tuyen so 1-Km0+00 - Km0+852.56" xfId="691"/>
    <cellStyle name="3_Book1_TV sua ngay 02-08-06" xfId="692"/>
    <cellStyle name="3_Book1_xop nhi Gia Q4( 7-3-07)" xfId="693"/>
    <cellStyle name="3_Book1_Yen Na-Yen Tinh 07" xfId="694"/>
    <cellStyle name="3_Book1_Yen Na-Yen tinh 11" xfId="695"/>
    <cellStyle name="3_Book1_ÿÿÿÿÿ" xfId="696"/>
    <cellStyle name="3_C" xfId="697"/>
    <cellStyle name="3_Cau Hoi 115" xfId="698"/>
    <cellStyle name="3_Cau Hua Trai (TT 04)" xfId="699"/>
    <cellStyle name="3_Cau Nam Tot(ngay 2-10-2006)" xfId="700"/>
    <cellStyle name="3_Cau Thanh Ha 1" xfId="701"/>
    <cellStyle name="3_Cau thuy dien Ban La (Cu Anh)" xfId="702"/>
    <cellStyle name="3_Cau thuy dien Ban La (Cu Anh) 2" xfId="703"/>
    <cellStyle name="3_Cau thuy dien Ban La (Cu Anh) 3" xfId="704"/>
    <cellStyle name="3_Cau thuy dien Ban La (Cu Anh) 3 2" xfId="1970"/>
    <cellStyle name="3_Cau thuy dien Ban La (Cu Anh) 3 3" xfId="1971"/>
    <cellStyle name="3_Cau thuy dien Ban La (Cu Anh) 3 4" xfId="1972"/>
    <cellStyle name="3_Cau thuy dien Ban La (Cu Anh) 3 5" xfId="1973"/>
    <cellStyle name="3_Cau thuy dien Ban La (Cu Anh) 3_GTNT 2018" xfId="1974"/>
    <cellStyle name="3_Cau thuy dien Ban La (Cu Anh)_Đường BTXM 17-4" xfId="1975"/>
    <cellStyle name="3_Cau thuy dien Ban La (Cu Anh)_Phụ luc goi 5" xfId="705"/>
    <cellStyle name="3_CAU XOP XANG II(su­a)" xfId="706"/>
    <cellStyle name="3_Chau Thon - Tan Xuan (KCS 8-12-06)" xfId="709"/>
    <cellStyle name="3_Chi phi KS" xfId="710"/>
    <cellStyle name="3_cong" xfId="707"/>
    <cellStyle name="3_cuong sua 9.10" xfId="708"/>
    <cellStyle name="3_Dakt-Cau tinh Hua Phan" xfId="711"/>
    <cellStyle name="3_DIEN" xfId="712"/>
    <cellStyle name="3_Dieu phoi dat goi 1" xfId="713"/>
    <cellStyle name="3_Dieu phoi dat goi 2" xfId="714"/>
    <cellStyle name="3_Dinh muc thiet ke" xfId="715"/>
    <cellStyle name="3_DONGIA" xfId="716"/>
    <cellStyle name="3_DT Kha thi ngay 11-2-06" xfId="719"/>
    <cellStyle name="3_DT KS Cam LAc-10-05-07" xfId="717"/>
    <cellStyle name="3_DT KT ngay 10-9-2005" xfId="718"/>
    <cellStyle name="3_DT ngay 04-01-2006" xfId="720"/>
    <cellStyle name="3_DT ngay 11-4-2006" xfId="721"/>
    <cellStyle name="3_DT ngay 15-11-05" xfId="722"/>
    <cellStyle name="3_DT theo DM24" xfId="723"/>
    <cellStyle name="3_DT Yen Na - Yen Tinh Theo 51 bu may CT8" xfId="724"/>
    <cellStyle name="3_Dtdchinh2397" xfId="725"/>
    <cellStyle name="3_Dtdchinh2397_Phụ luc goi 5" xfId="726"/>
    <cellStyle name="3_DTXL goi 11(20-9-05)" xfId="727"/>
    <cellStyle name="3_du toan" xfId="728"/>
    <cellStyle name="3_du toan (03-11-05)" xfId="729"/>
    <cellStyle name="3_Du toan (12-05-2005) Tham dinh" xfId="730"/>
    <cellStyle name="3_Du toan (23-05-2005) Tham dinh" xfId="731"/>
    <cellStyle name="3_Du toan (5 - 04 - 2004)" xfId="732"/>
    <cellStyle name="3_Du toan (6-3-2005)" xfId="733"/>
    <cellStyle name="3_Du toan (Ban A)" xfId="734"/>
    <cellStyle name="3_Du toan (ngay 13 - 07 - 2004)" xfId="735"/>
    <cellStyle name="3_Du toan (ngay 25-9-06)" xfId="736"/>
    <cellStyle name="3_Du toan 558 (Km17+508.12 - Km 22)" xfId="737"/>
    <cellStyle name="3_Du toan 558 (Km17+508.12 - Km 22) 2" xfId="738"/>
    <cellStyle name="3_Du toan 558 (Km17+508.12 - Km 22) 3" xfId="739"/>
    <cellStyle name="3_Du toan 558 (Km17+508.12 - Km 22) 3 2" xfId="1976"/>
    <cellStyle name="3_Du toan 558 (Km17+508.12 - Km 22) 3 3" xfId="1977"/>
    <cellStyle name="3_Du toan 558 (Km17+508.12 - Km 22) 3 4" xfId="1978"/>
    <cellStyle name="3_Du toan 558 (Km17+508.12 - Km 22) 3 5" xfId="1979"/>
    <cellStyle name="3_Du toan 558 (Km17+508.12 - Km 22) 3_GTNT 2018" xfId="1980"/>
    <cellStyle name="3_Du toan 558 (Km17+508.12 - Km 22)_Đường BTXM 17-4" xfId="1981"/>
    <cellStyle name="3_Du toan 558 (Km17+508.12 - Km 22)_Phụ luc goi 5" xfId="740"/>
    <cellStyle name="3_Du toan bo sung (11-2004)" xfId="741"/>
    <cellStyle name="3_Du toan Cang Vung Ang (Tham tra 3-11-06)" xfId="742"/>
    <cellStyle name="3_Du toan Cang Vung Ang ngay 09-8-06 " xfId="743"/>
    <cellStyle name="3_Du toan dieu chin theo don gia moi (1-2-2007)" xfId="744"/>
    <cellStyle name="3_Du toan Goi 1" xfId="745"/>
    <cellStyle name="3_du toan goi 12" xfId="746"/>
    <cellStyle name="3_Du toan Goi 2" xfId="747"/>
    <cellStyle name="3_Du toan Huong Lam - Ban Giang (ngay28-11-06)" xfId="748"/>
    <cellStyle name="3_Du toan KT-TCsua theo TT 03 - YC 471" xfId="749"/>
    <cellStyle name="3_Du toan ngay (28-10-2005)" xfId="750"/>
    <cellStyle name="3_Du toan ngay 1-9-2004 (version 1)" xfId="751"/>
    <cellStyle name="3_Du toan Phuong lam" xfId="752"/>
    <cellStyle name="3_Du toan QL 27 (23-12-2005)" xfId="753"/>
    <cellStyle name="3_DuAnKT ngay 11-2-2006" xfId="754"/>
    <cellStyle name="3_DUONGNOIVUNG-QTHANG-QLUU" xfId="755"/>
    <cellStyle name="3_Gia goi 1" xfId="767"/>
    <cellStyle name="3_Gia_VL cau-JIBIC-Ha-tinh" xfId="768"/>
    <cellStyle name="3_Gia_VLQL48_duyet " xfId="769"/>
    <cellStyle name="3_Gia_VLQL48_duyet _Phụ luc goi 5" xfId="770"/>
    <cellStyle name="3_goi 1" xfId="756"/>
    <cellStyle name="3_Goi 1 (TT04)" xfId="757"/>
    <cellStyle name="3_goi 1 duyet theo luong mo (an)" xfId="758"/>
    <cellStyle name="3_Goi 1_1" xfId="759"/>
    <cellStyle name="3_Goi so 1" xfId="760"/>
    <cellStyle name="3_Goi thau so 2 (20-6-2006)" xfId="761"/>
    <cellStyle name="3_Goi02(25-05-2006)" xfId="762"/>
    <cellStyle name="3_Goi1N206" xfId="763"/>
    <cellStyle name="3_Goi2N206" xfId="764"/>
    <cellStyle name="3_Goi4N216" xfId="765"/>
    <cellStyle name="3_Goi5N216" xfId="766"/>
    <cellStyle name="3_Hoi Song" xfId="771"/>
    <cellStyle name="3_HT-LO" xfId="772"/>
    <cellStyle name="3_Khoi luong" xfId="787"/>
    <cellStyle name="3_Khoi luong doan 1" xfId="788"/>
    <cellStyle name="3_Khoi luong doan 2" xfId="789"/>
    <cellStyle name="3_Khoi luong goi 1-QL4D" xfId="790"/>
    <cellStyle name="3_Khoi Luong Hoang Truong - Hoang Phu" xfId="791"/>
    <cellStyle name="3_Khoi luong QL8B" xfId="792"/>
    <cellStyle name="3_KL" xfId="773"/>
    <cellStyle name="3_KL goi 1" xfId="774"/>
    <cellStyle name="3_Kl6-6-05" xfId="775"/>
    <cellStyle name="3_Kldoan3" xfId="776"/>
    <cellStyle name="3_Klnutgiao" xfId="777"/>
    <cellStyle name="3_KLPA2s" xfId="778"/>
    <cellStyle name="3_KlQdinhduyet" xfId="779"/>
    <cellStyle name="3_KlQdinhduyet_Phụ luc goi 5" xfId="780"/>
    <cellStyle name="3_KlQL4goi5KCS" xfId="781"/>
    <cellStyle name="3_Kltayth" xfId="782"/>
    <cellStyle name="3_KltaythQDduyet" xfId="783"/>
    <cellStyle name="3_Kluong4-2004" xfId="784"/>
    <cellStyle name="3_Km329-Km350 (7-6)" xfId="785"/>
    <cellStyle name="3_Km4-Km8+800" xfId="786"/>
    <cellStyle name="3_Long_Lien_Phuong_BVTC" xfId="793"/>
    <cellStyle name="3_Luong A6" xfId="794"/>
    <cellStyle name="3_maugiacotaluy" xfId="795"/>
    <cellStyle name="3_My Thanh Son Thanh" xfId="796"/>
    <cellStyle name="3_Nhom I" xfId="797"/>
    <cellStyle name="3_Project N.Du" xfId="798"/>
    <cellStyle name="3_Project N.Du.dien" xfId="799"/>
    <cellStyle name="3_Project QL4" xfId="800"/>
    <cellStyle name="3_Project QL4 goi 7" xfId="801"/>
    <cellStyle name="3_Project QL4 goi5" xfId="802"/>
    <cellStyle name="3_Project QL4 goi8" xfId="803"/>
    <cellStyle name="3_QL1A-SUA2005" xfId="804"/>
    <cellStyle name="3_Sheet1" xfId="805"/>
    <cellStyle name="3_SuoiTon" xfId="806"/>
    <cellStyle name="3_t" xfId="807"/>
    <cellStyle name="3_Tay THoa" xfId="808"/>
    <cellStyle name="3_Tham tra (8-11)1" xfId="819"/>
    <cellStyle name="3_THKLsua_cuoi" xfId="820"/>
    <cellStyle name="3_Tinh KLHC goi 1" xfId="809"/>
    <cellStyle name="3_tmthiet ke" xfId="810"/>
    <cellStyle name="3_tmthiet ke1" xfId="811"/>
    <cellStyle name="3_Tong hop DT dieu chinh duong 38-95" xfId="812"/>
    <cellStyle name="3_Tong hop khoi luong duong 557 (30-5-2006)" xfId="814"/>
    <cellStyle name="3_tong hop kl nen mat" xfId="813"/>
    <cellStyle name="3_Tong muc dau tu" xfId="815"/>
    <cellStyle name="3_Tong muc KT 20-11 Tan Huong Tuyen2" xfId="816"/>
    <cellStyle name="3_Tuyen so 1-Km0+00 - Km0+852.56" xfId="817"/>
    <cellStyle name="3_TV sua ngay 02-08-06" xfId="818"/>
    <cellStyle name="3_VatLieu 3 cau -NA" xfId="821"/>
    <cellStyle name="3_Yen Na - Yen Tinh  du an 30 -10-2006- Theo 51 bu may" xfId="822"/>
    <cellStyle name="3_Yen Na - Yen Tinh Theo 51 bu may Ghep" xfId="823"/>
    <cellStyle name="3_Yen Na - Yen Tinh Theo 51 -TV NA Ghep" xfId="824"/>
    <cellStyle name="3_Yen Na-Yen Tinh 07" xfId="825"/>
    <cellStyle name="3_ÿÿÿÿÿ" xfId="826"/>
    <cellStyle name="3_ÿÿÿÿÿ_1" xfId="827"/>
    <cellStyle name="4" xfId="828"/>
    <cellStyle name="4_0D5B6000" xfId="829"/>
    <cellStyle name="4_6.Bang_luong_moi_XDCB" xfId="830"/>
    <cellStyle name="4_A che do KS +chi BQL" xfId="831"/>
    <cellStyle name="4_BANG CAM COC GPMB 8km" xfId="832"/>
    <cellStyle name="4_Bang tong hop khoi luong" xfId="833"/>
    <cellStyle name="4_BC thang" xfId="834"/>
    <cellStyle name="4_Book1" xfId="835"/>
    <cellStyle name="4_Book1_02-07 Tuyen chinh" xfId="836"/>
    <cellStyle name="4_Book1_02-07Tuyen Nhanh" xfId="837"/>
    <cellStyle name="4_Book1_1" xfId="838"/>
    <cellStyle name="4_Book1_1_Phụ luc goi 5" xfId="839"/>
    <cellStyle name="4_Book1_BC thang" xfId="840"/>
    <cellStyle name="4_Book1_Book1" xfId="841"/>
    <cellStyle name="4_Book1_Cau Hoa Son Km 1+441.06 (14-12-2006)" xfId="842"/>
    <cellStyle name="4_Book1_Cau Hoa Son Km 1+441.06 (22-10-2006)" xfId="843"/>
    <cellStyle name="4_Book1_Cau Hoa Son Km 1+441.06 (24-10-2006)" xfId="844"/>
    <cellStyle name="4_Book1_Cau Nam Tot(ngay 2-10-2006)" xfId="845"/>
    <cellStyle name="4_Book1_CAU XOP XANG II(su­a)" xfId="846"/>
    <cellStyle name="4_Book1_Dieu phoi dat goi 1" xfId="847"/>
    <cellStyle name="4_Book1_Dieu phoi dat goi 2" xfId="848"/>
    <cellStyle name="4_Book1_DT 27-9-2006 nop SKH" xfId="849"/>
    <cellStyle name="4_Book1_DT Kha thi ngay 11-2-06" xfId="850"/>
    <cellStyle name="4_Book1_DT ngay 04-01-2006" xfId="851"/>
    <cellStyle name="4_Book1_DT ngay 11-4-2006" xfId="852"/>
    <cellStyle name="4_Book1_DT ngay 15-11-05" xfId="853"/>
    <cellStyle name="4_Book1_DT theo DM24" xfId="854"/>
    <cellStyle name="4_Book1_DT Yen Na - Yen Tinh Theo 51 bu may CT8" xfId="855"/>
    <cellStyle name="4_Book1_Du toan KT-TCsua theo TT 03 - YC 471" xfId="856"/>
    <cellStyle name="4_Book1_Du toan Phuong lam" xfId="857"/>
    <cellStyle name="4_Book1_Du toan QL 27 (23-12-2005)" xfId="858"/>
    <cellStyle name="4_Book1_DuAnKT ngay 11-2-2006" xfId="859"/>
    <cellStyle name="4_Book1_Goi 1" xfId="860"/>
    <cellStyle name="4_Book1_Goi thau so 2 (20-6-2006)" xfId="861"/>
    <cellStyle name="4_Book1_Goi02(25-05-2006)" xfId="862"/>
    <cellStyle name="4_Book1_K C N - HUNG DONG L.NHUA" xfId="863"/>
    <cellStyle name="4_Book1_Khoi Luong Hoang Truong - Hoang Phu" xfId="865"/>
    <cellStyle name="4_Book1_KLdao chuan" xfId="864"/>
    <cellStyle name="4_Book1_Muong TL" xfId="866"/>
    <cellStyle name="4_Book1_Sua -  Nam Cam 07" xfId="867"/>
    <cellStyle name="4_Book1_T4-nhanh1(17-6)" xfId="868"/>
    <cellStyle name="4_Book1_Tong muc KT 20-11 Tan Huong Tuyen2" xfId="869"/>
    <cellStyle name="4_Book1_Tuyen so 1-Km0+00 - Km0+852.56" xfId="870"/>
    <cellStyle name="4_Book1_TV sua ngay 02-08-06" xfId="871"/>
    <cellStyle name="4_Book1_xop nhi Gia Q4( 7-3-07)" xfId="872"/>
    <cellStyle name="4_Book1_Yen Na-Yen Tinh 07" xfId="873"/>
    <cellStyle name="4_Book1_Yen Na-Yen tinh 11" xfId="874"/>
    <cellStyle name="4_Book1_ÿÿÿÿÿ" xfId="875"/>
    <cellStyle name="4_C" xfId="876"/>
    <cellStyle name="4_Cau Hoi 115" xfId="877"/>
    <cellStyle name="4_Cau Hua Trai (TT 04)" xfId="878"/>
    <cellStyle name="4_Cau Nam Tot(ngay 2-10-2006)" xfId="879"/>
    <cellStyle name="4_Cau Thanh Ha 1" xfId="880"/>
    <cellStyle name="4_Cau thuy dien Ban La (Cu Anh)" xfId="881"/>
    <cellStyle name="4_Cau thuy dien Ban La (Cu Anh) 2" xfId="882"/>
    <cellStyle name="4_Cau thuy dien Ban La (Cu Anh) 3" xfId="883"/>
    <cellStyle name="4_Cau thuy dien Ban La (Cu Anh) 3 2" xfId="1982"/>
    <cellStyle name="4_Cau thuy dien Ban La (Cu Anh) 3 3" xfId="1983"/>
    <cellStyle name="4_Cau thuy dien Ban La (Cu Anh) 3 4" xfId="1984"/>
    <cellStyle name="4_Cau thuy dien Ban La (Cu Anh) 3 5" xfId="1985"/>
    <cellStyle name="4_Cau thuy dien Ban La (Cu Anh) 3_GTNT 2018" xfId="1986"/>
    <cellStyle name="4_Cau thuy dien Ban La (Cu Anh)_Đường BTXM 17-4" xfId="1987"/>
    <cellStyle name="4_Cau thuy dien Ban La (Cu Anh)_Phụ luc goi 5" xfId="884"/>
    <cellStyle name="4_CAU XOP XANG II(su­a)" xfId="885"/>
    <cellStyle name="4_Chau Thon - Tan Xuan (KCS 8-12-06)" xfId="888"/>
    <cellStyle name="4_Chi phi KS" xfId="889"/>
    <cellStyle name="4_cong" xfId="886"/>
    <cellStyle name="4_cuong sua 9.10" xfId="887"/>
    <cellStyle name="4_Dakt-Cau tinh Hua Phan" xfId="890"/>
    <cellStyle name="4_DIEN" xfId="891"/>
    <cellStyle name="4_Dieu phoi dat goi 1" xfId="892"/>
    <cellStyle name="4_Dieu phoi dat goi 2" xfId="893"/>
    <cellStyle name="4_Dinh muc thiet ke" xfId="894"/>
    <cellStyle name="4_DONGIA" xfId="895"/>
    <cellStyle name="4_DT Kha thi ngay 11-2-06" xfId="898"/>
    <cellStyle name="4_DT KS Cam LAc-10-05-07" xfId="896"/>
    <cellStyle name="4_DT KT ngay 10-9-2005" xfId="897"/>
    <cellStyle name="4_DT ngay 04-01-2006" xfId="899"/>
    <cellStyle name="4_DT ngay 11-4-2006" xfId="900"/>
    <cellStyle name="4_DT ngay 15-11-05" xfId="901"/>
    <cellStyle name="4_DT theo DM24" xfId="902"/>
    <cellStyle name="4_DT Yen Na - Yen Tinh Theo 51 bu may CT8" xfId="903"/>
    <cellStyle name="4_Dtdchinh2397" xfId="904"/>
    <cellStyle name="4_Dtdchinh2397_Phụ luc goi 5" xfId="905"/>
    <cellStyle name="4_DTXL goi 11(20-9-05)" xfId="906"/>
    <cellStyle name="4_du toan" xfId="907"/>
    <cellStyle name="4_du toan (03-11-05)" xfId="908"/>
    <cellStyle name="4_Du toan (12-05-2005) Tham dinh" xfId="909"/>
    <cellStyle name="4_Du toan (23-05-2005) Tham dinh" xfId="910"/>
    <cellStyle name="4_Du toan (5 - 04 - 2004)" xfId="911"/>
    <cellStyle name="4_Du toan (6-3-2005)" xfId="912"/>
    <cellStyle name="4_Du toan (Ban A)" xfId="913"/>
    <cellStyle name="4_Du toan (ngay 13 - 07 - 2004)" xfId="914"/>
    <cellStyle name="4_Du toan (ngay 25-9-06)" xfId="915"/>
    <cellStyle name="4_Du toan 558 (Km17+508.12 - Km 22)" xfId="916"/>
    <cellStyle name="4_Du toan 558 (Km17+508.12 - Km 22) 2" xfId="917"/>
    <cellStyle name="4_Du toan 558 (Km17+508.12 - Km 22) 3" xfId="918"/>
    <cellStyle name="4_Du toan 558 (Km17+508.12 - Km 22) 3 2" xfId="1988"/>
    <cellStyle name="4_Du toan 558 (Km17+508.12 - Km 22) 3 3" xfId="1989"/>
    <cellStyle name="4_Du toan 558 (Km17+508.12 - Km 22) 3 4" xfId="1990"/>
    <cellStyle name="4_Du toan 558 (Km17+508.12 - Km 22) 3 5" xfId="1991"/>
    <cellStyle name="4_Du toan 558 (Km17+508.12 - Km 22) 3_GTNT 2018" xfId="1992"/>
    <cellStyle name="4_Du toan 558 (Km17+508.12 - Km 22)_Đường BTXM 17-4" xfId="1993"/>
    <cellStyle name="4_Du toan 558 (Km17+508.12 - Km 22)_Phụ luc goi 5" xfId="919"/>
    <cellStyle name="4_Du toan bo sung (11-2004)" xfId="920"/>
    <cellStyle name="4_Du toan Cang Vung Ang (Tham tra 3-11-06)" xfId="921"/>
    <cellStyle name="4_Du toan Cang Vung Ang ngay 09-8-06 " xfId="922"/>
    <cellStyle name="4_Du toan dieu chin theo don gia moi (1-2-2007)" xfId="923"/>
    <cellStyle name="4_Du toan Goi 1" xfId="924"/>
    <cellStyle name="4_du toan goi 12" xfId="925"/>
    <cellStyle name="4_Du toan Goi 2" xfId="926"/>
    <cellStyle name="4_Du toan Huong Lam - Ban Giang (ngay28-11-06)" xfId="927"/>
    <cellStyle name="4_Du toan KT-TCsua theo TT 03 - YC 471" xfId="928"/>
    <cellStyle name="4_Du toan ngay (28-10-2005)" xfId="929"/>
    <cellStyle name="4_Du toan ngay 1-9-2004 (version 1)" xfId="930"/>
    <cellStyle name="4_Du toan Phuong lam" xfId="931"/>
    <cellStyle name="4_Du toan QL 27 (23-12-2005)" xfId="932"/>
    <cellStyle name="4_DuAnKT ngay 11-2-2006" xfId="933"/>
    <cellStyle name="4_DUONGNOIVUNG-QTHANG-QLUU" xfId="934"/>
    <cellStyle name="4_Gia goi 1" xfId="946"/>
    <cellStyle name="4_Gia_VL cau-JIBIC-Ha-tinh" xfId="947"/>
    <cellStyle name="4_Gia_VLQL48_duyet " xfId="948"/>
    <cellStyle name="4_Gia_VLQL48_duyet _Phụ luc goi 5" xfId="949"/>
    <cellStyle name="4_goi 1" xfId="935"/>
    <cellStyle name="4_Goi 1 (TT04)" xfId="936"/>
    <cellStyle name="4_goi 1 duyet theo luong mo (an)" xfId="937"/>
    <cellStyle name="4_Goi 1_1" xfId="938"/>
    <cellStyle name="4_Goi so 1" xfId="939"/>
    <cellStyle name="4_Goi thau so 2 (20-6-2006)" xfId="940"/>
    <cellStyle name="4_Goi02(25-05-2006)" xfId="941"/>
    <cellStyle name="4_Goi1N206" xfId="942"/>
    <cellStyle name="4_Goi2N206" xfId="943"/>
    <cellStyle name="4_Goi4N216" xfId="944"/>
    <cellStyle name="4_Goi5N216" xfId="945"/>
    <cellStyle name="4_Hoi Song" xfId="950"/>
    <cellStyle name="4_HT-LO" xfId="951"/>
    <cellStyle name="4_Khoi luong" xfId="966"/>
    <cellStyle name="4_Khoi luong doan 1" xfId="967"/>
    <cellStyle name="4_Khoi luong doan 2" xfId="968"/>
    <cellStyle name="4_Khoi luong goi 1-QL4D" xfId="969"/>
    <cellStyle name="4_Khoi Luong Hoang Truong - Hoang Phu" xfId="970"/>
    <cellStyle name="4_Khoi luong QL8B" xfId="971"/>
    <cellStyle name="4_KL" xfId="952"/>
    <cellStyle name="4_KL goi 1" xfId="953"/>
    <cellStyle name="4_Kl6-6-05" xfId="954"/>
    <cellStyle name="4_Kldoan3" xfId="955"/>
    <cellStyle name="4_Klnutgiao" xfId="956"/>
    <cellStyle name="4_KLPA2s" xfId="957"/>
    <cellStyle name="4_KlQdinhduyet" xfId="958"/>
    <cellStyle name="4_KlQdinhduyet_Phụ luc goi 5" xfId="959"/>
    <cellStyle name="4_KlQL4goi5KCS" xfId="960"/>
    <cellStyle name="4_Kltayth" xfId="961"/>
    <cellStyle name="4_KltaythQDduyet" xfId="962"/>
    <cellStyle name="4_Kluong4-2004" xfId="963"/>
    <cellStyle name="4_Km329-Km350 (7-6)" xfId="964"/>
    <cellStyle name="4_Km4-Km8+800" xfId="965"/>
    <cellStyle name="4_Long_Lien_Phuong_BVTC" xfId="972"/>
    <cellStyle name="4_Luong A6" xfId="973"/>
    <cellStyle name="4_maugiacotaluy" xfId="974"/>
    <cellStyle name="4_My Thanh Son Thanh" xfId="975"/>
    <cellStyle name="4_Nhom I" xfId="976"/>
    <cellStyle name="4_Project N.Du" xfId="977"/>
    <cellStyle name="4_Project N.Du.dien" xfId="978"/>
    <cellStyle name="4_Project QL4" xfId="979"/>
    <cellStyle name="4_Project QL4 goi 7" xfId="980"/>
    <cellStyle name="4_Project QL4 goi5" xfId="981"/>
    <cellStyle name="4_Project QL4 goi8" xfId="982"/>
    <cellStyle name="4_QL1A-SUA2005" xfId="983"/>
    <cellStyle name="4_Sheet1" xfId="984"/>
    <cellStyle name="4_SuoiTon" xfId="985"/>
    <cellStyle name="4_t" xfId="986"/>
    <cellStyle name="4_Tay THoa" xfId="987"/>
    <cellStyle name="4_Tham tra (8-11)1" xfId="998"/>
    <cellStyle name="4_THKLsua_cuoi" xfId="999"/>
    <cellStyle name="4_Tinh KLHC goi 1" xfId="988"/>
    <cellStyle name="4_tmthiet ke" xfId="989"/>
    <cellStyle name="4_tmthiet ke1" xfId="990"/>
    <cellStyle name="4_Tong hop DT dieu chinh duong 38-95" xfId="991"/>
    <cellStyle name="4_Tong hop khoi luong duong 557 (30-5-2006)" xfId="993"/>
    <cellStyle name="4_tong hop kl nen mat" xfId="992"/>
    <cellStyle name="4_Tong muc dau tu" xfId="994"/>
    <cellStyle name="4_Tong muc KT 20-11 Tan Huong Tuyen2" xfId="995"/>
    <cellStyle name="4_Tuyen so 1-Km0+00 - Km0+852.56" xfId="996"/>
    <cellStyle name="4_TV sua ngay 02-08-06" xfId="997"/>
    <cellStyle name="4_VatLieu 3 cau -NA" xfId="1000"/>
    <cellStyle name="4_Yen Na - Yen Tinh  du an 30 -10-2006- Theo 51 bu may" xfId="1001"/>
    <cellStyle name="4_Yen Na - Yen Tinh Theo 51 bu may Ghep" xfId="1002"/>
    <cellStyle name="4_Yen Na - Yen Tinh Theo 51 -TV NA Ghep" xfId="1003"/>
    <cellStyle name="4_Yen Na-Yen Tinh 07" xfId="1004"/>
    <cellStyle name="4_ÿÿÿÿÿ" xfId="1005"/>
    <cellStyle name="4_ÿÿÿÿÿ_1" xfId="1006"/>
    <cellStyle name="40% - Accent1 2" xfId="1007"/>
    <cellStyle name="40% - Accent1 2 2" xfId="1994"/>
    <cellStyle name="40% - Accent2 2" xfId="1008"/>
    <cellStyle name="40% - Accent2 2 2" xfId="1995"/>
    <cellStyle name="40% - Accent3 2" xfId="1009"/>
    <cellStyle name="40% - Accent3 2 2" xfId="1996"/>
    <cellStyle name="40% - Accent4 2" xfId="1010"/>
    <cellStyle name="40% - Accent4 2 2" xfId="1997"/>
    <cellStyle name="40% - Accent5 2" xfId="1011"/>
    <cellStyle name="40% - Accent5 2 2" xfId="1998"/>
    <cellStyle name="40% - Accent6 2" xfId="1012"/>
    <cellStyle name="40% - Accent6 2 2" xfId="1999"/>
    <cellStyle name="40% - Nhấn1" xfId="1013"/>
    <cellStyle name="40% - Nhấn2" xfId="1014"/>
    <cellStyle name="40% - Nhấn3" xfId="1015"/>
    <cellStyle name="40% - Nhấn4" xfId="1016"/>
    <cellStyle name="40% - Nhấn5" xfId="1017"/>
    <cellStyle name="40% - Nhấn6" xfId="1018"/>
    <cellStyle name="6" xfId="1019"/>
    <cellStyle name="6_Book1" xfId="1020"/>
    <cellStyle name="6_Book1_1" xfId="1021"/>
    <cellStyle name="6_Book1_Tuyen (21-7-11)-doan 1" xfId="1022"/>
    <cellStyle name="6_Du toan du thau Cautreo" xfId="1023"/>
    <cellStyle name="6_Phụ luc goi 5" xfId="1024"/>
    <cellStyle name="6_TDT 3 xa VA chinh thuc" xfId="1025"/>
    <cellStyle name="6_TDT-TMDT 3 xa VA dich" xfId="1026"/>
    <cellStyle name="6_Tuyen (20-6-11 PA 2)" xfId="1027"/>
    <cellStyle name="60% - Accent1 2" xfId="1028"/>
    <cellStyle name="60% - Accent2 2" xfId="1029"/>
    <cellStyle name="60% - Accent3 2" xfId="1030"/>
    <cellStyle name="60% - Accent4 2" xfId="1031"/>
    <cellStyle name="60% - Accent5 2" xfId="1032"/>
    <cellStyle name="60% - Accent6 2" xfId="1033"/>
    <cellStyle name="60% - Nhấn1" xfId="1034"/>
    <cellStyle name="60% - Nhấn2" xfId="1035"/>
    <cellStyle name="60% - Nhấn3" xfId="1036"/>
    <cellStyle name="60% - Nhấn4" xfId="1037"/>
    <cellStyle name="60% - Nhấn5" xfId="1038"/>
    <cellStyle name="60% - Nhấn6" xfId="1039"/>
    <cellStyle name="a" xfId="1040"/>
    <cellStyle name="_x0001_Å»_x001e_´ " xfId="1041"/>
    <cellStyle name="_x0001_Å»_x001e_´_" xfId="1042"/>
    <cellStyle name="Accent1 2" xfId="1043"/>
    <cellStyle name="Accent2 2" xfId="1044"/>
    <cellStyle name="Accent3 2" xfId="1045"/>
    <cellStyle name="Accent4 2" xfId="1046"/>
    <cellStyle name="Accent5 2" xfId="1047"/>
    <cellStyle name="Accent6 2" xfId="1048"/>
    <cellStyle name="ÅëÈ­" xfId="1049"/>
    <cellStyle name="ÅëÈ­ [0]" xfId="1050"/>
    <cellStyle name="AeE­ [0]_INQUIRY ¿?¾÷AßAø " xfId="1051"/>
    <cellStyle name="ÅëÈ­ [0]_L601CPT" xfId="1052"/>
    <cellStyle name="ÅëÈ­_      " xfId="1053"/>
    <cellStyle name="AeE­_INQUIRY ¿?¾÷AßAø " xfId="1054"/>
    <cellStyle name="ÅëÈ­_L601CPT" xfId="1055"/>
    <cellStyle name="args.style" xfId="1056"/>
    <cellStyle name="arial" xfId="1057"/>
    <cellStyle name="ÄÞ¸¶ [0]" xfId="1058"/>
    <cellStyle name="AÞ¸¶ [0]_INQUIRY ¿?¾÷AßAø " xfId="1059"/>
    <cellStyle name="ÄÞ¸¶ [0]_L601CPT" xfId="1060"/>
    <cellStyle name="ÄÞ¸¶_      " xfId="1061"/>
    <cellStyle name="AÞ¸¶_INQUIRY ¿?¾÷AßAø " xfId="1062"/>
    <cellStyle name="ÄÞ¸¶_L601CPT" xfId="1063"/>
    <cellStyle name="AutoFormat Options" xfId="1064"/>
    <cellStyle name="Bad 2" xfId="1065"/>
    <cellStyle name="Body" xfId="1066"/>
    <cellStyle name="C?AØ_¿?¾÷CoE² " xfId="1067"/>
    <cellStyle name="Ç¥ÁØ_      " xfId="1068"/>
    <cellStyle name="C￥AØ_¿μ¾÷CoE² " xfId="1069"/>
    <cellStyle name="Ç¥ÁØ_±¸¹Ì´ëÃ¥" xfId="1070"/>
    <cellStyle name="C￥AØ_≫c¾÷ºIº° AN°e " xfId="1071"/>
    <cellStyle name="Ç¥ÁØ_S" xfId="1072"/>
    <cellStyle name="C￥AØ_Sheet1_¿μ¾÷CoE² " xfId="1073"/>
    <cellStyle name="Ç¥ÁØ_ÿÿÿÿÿÿ_4_ÃÑÇÕ°è " xfId="1074"/>
    <cellStyle name="Calc Currency (0)" xfId="1075"/>
    <cellStyle name="Calc Currency (0) 2" xfId="1076"/>
    <cellStyle name="Calc Currency (0) 2 2" xfId="2000"/>
    <cellStyle name="Calc Currency (0) 3" xfId="1077"/>
    <cellStyle name="Calc Currency (0) 3 2" xfId="2001"/>
    <cellStyle name="Calc Currency (0) 3 2 2" xfId="2002"/>
    <cellStyle name="Calc Currency (0) 3 3" xfId="2003"/>
    <cellStyle name="Calc Currency (0) 3 3 2" xfId="2004"/>
    <cellStyle name="Calc Currency (0) 3 4" xfId="2005"/>
    <cellStyle name="Calc Currency (0) 3 4 2" xfId="2006"/>
    <cellStyle name="Calc Currency (0) 3 5" xfId="2007"/>
    <cellStyle name="Calc Currency (0) 3 5 2" xfId="2008"/>
    <cellStyle name="Calc Currency (0) 3 6" xfId="2009"/>
    <cellStyle name="Calc Currency (0) 4" xfId="2010"/>
    <cellStyle name="Calc Currency (0)_TH Nguon NTM 2014" xfId="1078"/>
    <cellStyle name="Calc Currency (2)" xfId="1079"/>
    <cellStyle name="Calc Percent (0)" xfId="1080"/>
    <cellStyle name="Calc Percent (1)" xfId="1081"/>
    <cellStyle name="Calc Percent (2)" xfId="1082"/>
    <cellStyle name="Calc Units (0)" xfId="1083"/>
    <cellStyle name="Calc Units (1)" xfId="1084"/>
    <cellStyle name="Calc Units (2)" xfId="1085"/>
    <cellStyle name="Calculation 2" xfId="1086"/>
    <cellStyle name="Calculation 2 2" xfId="2011"/>
    <cellStyle name="Calculation 2_GTNT 2018" xfId="2012"/>
    <cellStyle name="category" xfId="1087"/>
    <cellStyle name="CC1" xfId="1088"/>
    <cellStyle name="CC2" xfId="1089"/>
    <cellStyle name="Cerrency_Sheet2_XANGDAU" xfId="1090"/>
    <cellStyle name="chchuyen" xfId="1244"/>
    <cellStyle name="Check Cell 2" xfId="1245"/>
    <cellStyle name="Chi phÝ kh¸c_Book1" xfId="1246"/>
    <cellStyle name="CHUONG" xfId="1247"/>
    <cellStyle name="Comma" xfId="1091" builtinId="3"/>
    <cellStyle name="Comma  - Style1" xfId="1092"/>
    <cellStyle name="Comma  - Style2" xfId="1093"/>
    <cellStyle name="Comma  - Style3" xfId="1094"/>
    <cellStyle name="Comma  - Style4" xfId="1095"/>
    <cellStyle name="Comma  - Style5" xfId="1096"/>
    <cellStyle name="Comma  - Style6" xfId="1097"/>
    <cellStyle name="Comma  - Style7" xfId="1098"/>
    <cellStyle name="Comma  - Style8" xfId="1099"/>
    <cellStyle name="Comma [0] 10" xfId="1100"/>
    <cellStyle name="Comma [0] 10 2" xfId="2013"/>
    <cellStyle name="Comma [0] 10 3" xfId="2014"/>
    <cellStyle name="Comma [0] 10 4" xfId="2015"/>
    <cellStyle name="Comma [0] 10 5" xfId="2016"/>
    <cellStyle name="Comma [0] 11" xfId="1101"/>
    <cellStyle name="Comma [0] 11 2" xfId="2017"/>
    <cellStyle name="Comma [0] 11 2 2" xfId="2018"/>
    <cellStyle name="Comma [0] 11 3" xfId="2019"/>
    <cellStyle name="Comma [0] 11 3 2" xfId="2020"/>
    <cellStyle name="Comma [0] 11 4" xfId="2021"/>
    <cellStyle name="Comma [0] 12" xfId="2022"/>
    <cellStyle name="Comma [0] 12 2" xfId="2023"/>
    <cellStyle name="Comma [0] 15" xfId="2024"/>
    <cellStyle name="Comma [0] 15 2" xfId="2025"/>
    <cellStyle name="Comma [0] 16" xfId="2026"/>
    <cellStyle name="Comma [0] 2" xfId="1102"/>
    <cellStyle name="Comma [0] 2 2" xfId="2027"/>
    <cellStyle name="Comma [0] 3" xfId="1103"/>
    <cellStyle name="Comma [0] 4" xfId="1104"/>
    <cellStyle name="Comma [0] 5" xfId="1105"/>
    <cellStyle name="Comma [0] 6" xfId="1106"/>
    <cellStyle name="Comma [0] 7" xfId="1107"/>
    <cellStyle name="Comma [0] 7 2" xfId="2028"/>
    <cellStyle name="Comma [0] 7 3" xfId="2029"/>
    <cellStyle name="Comma [0] 7 4" xfId="2030"/>
    <cellStyle name="Comma [0] 7 5" xfId="2031"/>
    <cellStyle name="Comma [0] 8" xfId="1108"/>
    <cellStyle name="Comma [0] 8 2" xfId="2032"/>
    <cellStyle name="Comma [0] 8 3" xfId="2033"/>
    <cellStyle name="Comma [0] 8 4" xfId="2034"/>
    <cellStyle name="Comma [0] 8 5" xfId="2035"/>
    <cellStyle name="Comma [0] 9" xfId="1109"/>
    <cellStyle name="Comma [0] 9 2" xfId="2036"/>
    <cellStyle name="Comma [00]" xfId="1110"/>
    <cellStyle name="Comma [1]" xfId="1111"/>
    <cellStyle name="Comma [3]" xfId="1112"/>
    <cellStyle name="Comma [4]" xfId="1113"/>
    <cellStyle name="Comma 10" xfId="1114"/>
    <cellStyle name="Comma 10 2" xfId="1115"/>
    <cellStyle name="Comma 10 3" xfId="1920"/>
    <cellStyle name="Comma 11" xfId="1116"/>
    <cellStyle name="Comma 11 2" xfId="2037"/>
    <cellStyle name="Comma 12" xfId="1117"/>
    <cellStyle name="Comma 12 2" xfId="1118"/>
    <cellStyle name="Comma 13" xfId="1119"/>
    <cellStyle name="Comma 13 2" xfId="1120"/>
    <cellStyle name="Comma 13 3" xfId="2038"/>
    <cellStyle name="Comma 13 4" xfId="2039"/>
    <cellStyle name="Comma 13 5" xfId="2040"/>
    <cellStyle name="Comma 14" xfId="1121"/>
    <cellStyle name="Comma 14 2" xfId="1122"/>
    <cellStyle name="Comma 15" xfId="1123"/>
    <cellStyle name="Comma 15 2" xfId="2041"/>
    <cellStyle name="Comma 16" xfId="1124"/>
    <cellStyle name="Comma 16 2" xfId="1125"/>
    <cellStyle name="Comma 16 3" xfId="2042"/>
    <cellStyle name="Comma 16 4" xfId="2043"/>
    <cellStyle name="Comma 16 5" xfId="2044"/>
    <cellStyle name="Comma 17" xfId="1126"/>
    <cellStyle name="Comma 17 2" xfId="1127"/>
    <cellStyle name="Comma 17 2 2" xfId="2045"/>
    <cellStyle name="Comma 17 3" xfId="1128"/>
    <cellStyle name="Comma 17 3 2" xfId="2046"/>
    <cellStyle name="Comma 17 4" xfId="1129"/>
    <cellStyle name="Comma 17 4 2" xfId="2047"/>
    <cellStyle name="Comma 17 5" xfId="2048"/>
    <cellStyle name="Comma 17 5 2" xfId="2049"/>
    <cellStyle name="Comma 17 6" xfId="2050"/>
    <cellStyle name="Comma 17_TH Nguon NTM 2014" xfId="1130"/>
    <cellStyle name="Comma 18" xfId="1131"/>
    <cellStyle name="Comma 18 2" xfId="1132"/>
    <cellStyle name="Comma 18 3" xfId="2051"/>
    <cellStyle name="Comma 18 3 2" xfId="2052"/>
    <cellStyle name="Comma 18 4" xfId="2053"/>
    <cellStyle name="Comma 18 4 2" xfId="2054"/>
    <cellStyle name="Comma 18 5" xfId="2055"/>
    <cellStyle name="Comma 18 5 2" xfId="2056"/>
    <cellStyle name="Comma 18 6" xfId="2057"/>
    <cellStyle name="Comma 18 6 2" xfId="2058"/>
    <cellStyle name="Comma 18 7" xfId="2059"/>
    <cellStyle name="Comma 19" xfId="1133"/>
    <cellStyle name="Comma 19 2" xfId="1134"/>
    <cellStyle name="Comma 19 2 2" xfId="1135"/>
    <cellStyle name="Comma 2" xfId="1136"/>
    <cellStyle name="Comma 2 10" xfId="1137"/>
    <cellStyle name="Comma 2 11" xfId="1138"/>
    <cellStyle name="Comma 2 12" xfId="1139"/>
    <cellStyle name="Comma 2 13" xfId="1140"/>
    <cellStyle name="Comma 2 14" xfId="1141"/>
    <cellStyle name="Comma 2 15" xfId="1142"/>
    <cellStyle name="Comma 2 16" xfId="1143"/>
    <cellStyle name="Comma 2 17" xfId="1144"/>
    <cellStyle name="Comma 2 18" xfId="1145"/>
    <cellStyle name="Comma 2 19" xfId="1146"/>
    <cellStyle name="Comma 2 2" xfId="1147"/>
    <cellStyle name="Comma 2 2 2" xfId="1148"/>
    <cellStyle name="Comma 2 2 2 2" xfId="2060"/>
    <cellStyle name="Comma 2 2 3" xfId="2061"/>
    <cellStyle name="Comma 2 20" xfId="1149"/>
    <cellStyle name="Comma 2 21" xfId="1150"/>
    <cellStyle name="Comma 2 22" xfId="1151"/>
    <cellStyle name="Comma 2 23" xfId="1152"/>
    <cellStyle name="Comma 2 24" xfId="1153"/>
    <cellStyle name="Comma 2 25" xfId="1154"/>
    <cellStyle name="Comma 2 26" xfId="1155"/>
    <cellStyle name="Comma 2 27" xfId="1156"/>
    <cellStyle name="Comma 2 28" xfId="1157"/>
    <cellStyle name="Comma 2 29" xfId="1158"/>
    <cellStyle name="Comma 2 3" xfId="1159"/>
    <cellStyle name="Comma 2 3 2" xfId="2062"/>
    <cellStyle name="Comma 2 30" xfId="1160"/>
    <cellStyle name="Comma 2 31" xfId="1161"/>
    <cellStyle name="Comma 2 32" xfId="1162"/>
    <cellStyle name="Comma 2 33" xfId="1163"/>
    <cellStyle name="Comma 2 34" xfId="1164"/>
    <cellStyle name="Comma 2 35" xfId="1165"/>
    <cellStyle name="Comma 2 36" xfId="1166"/>
    <cellStyle name="Comma 2 37" xfId="1167"/>
    <cellStyle name="Comma 2 38" xfId="1168"/>
    <cellStyle name="Comma 2 39" xfId="1169"/>
    <cellStyle name="Comma 2 4" xfId="1170"/>
    <cellStyle name="Comma 2 40" xfId="1171"/>
    <cellStyle name="Comma 2 41" xfId="1172"/>
    <cellStyle name="Comma 2 42" xfId="1173"/>
    <cellStyle name="Comma 2 43" xfId="1174"/>
    <cellStyle name="Comma 2 44" xfId="1175"/>
    <cellStyle name="Comma 2 45" xfId="1176"/>
    <cellStyle name="Comma 2 46" xfId="1177"/>
    <cellStyle name="Comma 2 47" xfId="1178"/>
    <cellStyle name="Comma 2 48" xfId="1179"/>
    <cellStyle name="Comma 2 5" xfId="1180"/>
    <cellStyle name="Comma 2 5 2" xfId="1181"/>
    <cellStyle name="Comma 2 6" xfId="1182"/>
    <cellStyle name="Comma 2 7" xfId="1183"/>
    <cellStyle name="Comma 2 8" xfId="1184"/>
    <cellStyle name="Comma 2 9" xfId="1185"/>
    <cellStyle name="Comma 2_Bao cao giai ngan NTM" xfId="1186"/>
    <cellStyle name="Comma 20" xfId="1187"/>
    <cellStyle name="Comma 20 2" xfId="2063"/>
    <cellStyle name="Comma 21" xfId="1188"/>
    <cellStyle name="Comma 21 2" xfId="1189"/>
    <cellStyle name="Comma 21 2 2" xfId="1921"/>
    <cellStyle name="Comma 21 3" xfId="2064"/>
    <cellStyle name="Comma 21 3 2" xfId="2065"/>
    <cellStyle name="Comma 21 4" xfId="2066"/>
    <cellStyle name="Comma 21 4 2" xfId="2067"/>
    <cellStyle name="Comma 21 5" xfId="2068"/>
    <cellStyle name="Comma 21 5 2" xfId="2069"/>
    <cellStyle name="Comma 21 6" xfId="2070"/>
    <cellStyle name="Comma 22" xfId="1190"/>
    <cellStyle name="Comma 22 2" xfId="2071"/>
    <cellStyle name="Comma 22 3" xfId="2072"/>
    <cellStyle name="Comma 22 4" xfId="2073"/>
    <cellStyle name="Comma 22 5" xfId="2074"/>
    <cellStyle name="Comma 23" xfId="1191"/>
    <cellStyle name="Comma 23 2" xfId="2075"/>
    <cellStyle name="Comma 23 3" xfId="2076"/>
    <cellStyle name="Comma 23 4" xfId="2077"/>
    <cellStyle name="Comma 23 5" xfId="2078"/>
    <cellStyle name="Comma 24" xfId="1192"/>
    <cellStyle name="Comma 24 2" xfId="2079"/>
    <cellStyle name="Comma 24 3" xfId="2080"/>
    <cellStyle name="Comma 24 4" xfId="2081"/>
    <cellStyle name="Comma 24 5" xfId="2082"/>
    <cellStyle name="Comma 25" xfId="1193"/>
    <cellStyle name="Comma 25 2" xfId="2083"/>
    <cellStyle name="Comma 26" xfId="1194"/>
    <cellStyle name="Comma 26 2" xfId="1195"/>
    <cellStyle name="Comma 27" xfId="1196"/>
    <cellStyle name="Comma 27 2" xfId="2084"/>
    <cellStyle name="Comma 28" xfId="1197"/>
    <cellStyle name="Comma 28 2" xfId="2085"/>
    <cellStyle name="Comma 29" xfId="1198"/>
    <cellStyle name="Comma 29 2" xfId="2086"/>
    <cellStyle name="Comma 29 3" xfId="2087"/>
    <cellStyle name="Comma 29 4" xfId="2088"/>
    <cellStyle name="Comma 29 5" xfId="2089"/>
    <cellStyle name="Comma 3" xfId="1199"/>
    <cellStyle name="Comma 3 2" xfId="1200"/>
    <cellStyle name="Comma 3 2 2" xfId="2090"/>
    <cellStyle name="Comma 3 3" xfId="1201"/>
    <cellStyle name="Comma 3 3 2" xfId="1202"/>
    <cellStyle name="Comma 3 4" xfId="2091"/>
    <cellStyle name="Comma 3_Bao cao giai ngan NTM" xfId="1203"/>
    <cellStyle name="Comma 30" xfId="1204"/>
    <cellStyle name="Comma 30 2" xfId="2092"/>
    <cellStyle name="Comma 30 3" xfId="2093"/>
    <cellStyle name="Comma 30 4" xfId="2094"/>
    <cellStyle name="Comma 30 5" xfId="2095"/>
    <cellStyle name="Comma 31" xfId="1205"/>
    <cellStyle name="Comma 31 2" xfId="2096"/>
    <cellStyle name="Comma 31 3" xfId="2097"/>
    <cellStyle name="Comma 31 4" xfId="2098"/>
    <cellStyle name="Comma 31 5" xfId="2099"/>
    <cellStyle name="Comma 32" xfId="1922"/>
    <cellStyle name="Comma 32 2" xfId="2100"/>
    <cellStyle name="Comma 32 2 2" xfId="2101"/>
    <cellStyle name="Comma 32 3" xfId="2102"/>
    <cellStyle name="Comma 32 3 2" xfId="2103"/>
    <cellStyle name="Comma 32 4" xfId="2104"/>
    <cellStyle name="Comma 33" xfId="1923"/>
    <cellStyle name="Comma 33 2" xfId="1938"/>
    <cellStyle name="Comma 34" xfId="2105"/>
    <cellStyle name="Comma 35" xfId="2106"/>
    <cellStyle name="Comma 36" xfId="2107"/>
    <cellStyle name="Comma 36 2" xfId="2108"/>
    <cellStyle name="Comma 36 2 2" xfId="2109"/>
    <cellStyle name="Comma 36 3" xfId="2110"/>
    <cellStyle name="Comma 37" xfId="2111"/>
    <cellStyle name="Comma 37 2" xfId="1939"/>
    <cellStyle name="Comma 37 2 2" xfId="2112"/>
    <cellStyle name="Comma 37 3" xfId="2113"/>
    <cellStyle name="Comma 38" xfId="2114"/>
    <cellStyle name="Comma 38 2" xfId="2115"/>
    <cellStyle name="Comma 38 2 2" xfId="2116"/>
    <cellStyle name="Comma 38 3" xfId="2117"/>
    <cellStyle name="Comma 39" xfId="2118"/>
    <cellStyle name="Comma 39 2" xfId="2119"/>
    <cellStyle name="Comma 39 2 2" xfId="2120"/>
    <cellStyle name="Comma 39 3" xfId="2121"/>
    <cellStyle name="Comma 4" xfId="1206"/>
    <cellStyle name="Comma 4 2" xfId="1207"/>
    <cellStyle name="Comma 4 2 2" xfId="2122"/>
    <cellStyle name="Comma 4 3" xfId="1208"/>
    <cellStyle name="Comma 4 4" xfId="1209"/>
    <cellStyle name="Comma 4 5" xfId="1210"/>
    <cellStyle name="Comma 4_Bao cao giai ngan NTM" xfId="1211"/>
    <cellStyle name="Comma 40" xfId="2123"/>
    <cellStyle name="Comma 41" xfId="2124"/>
    <cellStyle name="Comma 42" xfId="2125"/>
    <cellStyle name="Comma 43" xfId="2126"/>
    <cellStyle name="Comma 44" xfId="2127"/>
    <cellStyle name="Comma 45" xfId="2128"/>
    <cellStyle name="Comma 5" xfId="1212"/>
    <cellStyle name="Comma 5 2" xfId="1213"/>
    <cellStyle name="Comma 5 2 2" xfId="2129"/>
    <cellStyle name="Comma 5 3" xfId="2130"/>
    <cellStyle name="Comma 5_Bao cao giai ngan NTM" xfId="1214"/>
    <cellStyle name="Comma 6" xfId="1215"/>
    <cellStyle name="Comma 6 2" xfId="1216"/>
    <cellStyle name="Comma 6 2 2" xfId="2131"/>
    <cellStyle name="Comma 6 3" xfId="2132"/>
    <cellStyle name="Comma 6_Bieu tong hop" xfId="1217"/>
    <cellStyle name="Comma 7" xfId="1218"/>
    <cellStyle name="Comma 8" xfId="1219"/>
    <cellStyle name="Comma 8 2" xfId="2133"/>
    <cellStyle name="Comma 9" xfId="1220"/>
    <cellStyle name="Comma 9 2" xfId="2134"/>
    <cellStyle name="comma zerodec" xfId="1221"/>
    <cellStyle name="Comma0" xfId="1222"/>
    <cellStyle name="Comma0 2" xfId="2135"/>
    <cellStyle name="Comma12" xfId="1223"/>
    <cellStyle name="Comma4" xfId="1224"/>
    <cellStyle name="Copied" xfId="1225"/>
    <cellStyle name="COST1" xfId="1226"/>
    <cellStyle name="Co聭ma_Sheet1" xfId="1227"/>
    <cellStyle name="Cࡵrrency_Sheet1_PRODUCTĠ" xfId="1228"/>
    <cellStyle name="_x0001_CS_x0006_RMO[" xfId="1229"/>
    <cellStyle name="_x0001_CS_x0006_RMO_" xfId="1230"/>
    <cellStyle name="CT1" xfId="1231"/>
    <cellStyle name="CT2" xfId="1232"/>
    <cellStyle name="CT4" xfId="1233"/>
    <cellStyle name="CT5" xfId="1234"/>
    <cellStyle name="ct7" xfId="1235"/>
    <cellStyle name="ct8" xfId="1236"/>
    <cellStyle name="cth1" xfId="1237"/>
    <cellStyle name="Cthuc" xfId="1238"/>
    <cellStyle name="Cthuc1" xfId="1239"/>
    <cellStyle name="Currency [00]" xfId="1240"/>
    <cellStyle name="Currency 2" xfId="1241"/>
    <cellStyle name="Currency0" xfId="1242"/>
    <cellStyle name="Currency0 2" xfId="2136"/>
    <cellStyle name="Currency1" xfId="1243"/>
    <cellStyle name="d" xfId="1248"/>
    <cellStyle name="d%" xfId="1249"/>
    <cellStyle name="d_Phụ luc goi 5" xfId="1250"/>
    <cellStyle name="D1" xfId="1251"/>
    <cellStyle name="Date" xfId="1252"/>
    <cellStyle name="Date 2" xfId="2137"/>
    <cellStyle name="Date Short" xfId="1253"/>
    <cellStyle name="Đầu ra" xfId="1295"/>
    <cellStyle name="Đầu vào" xfId="1296"/>
    <cellStyle name="Đề mục 1" xfId="1297"/>
    <cellStyle name="Đề mục 2" xfId="1298"/>
    <cellStyle name="Đề mục 3" xfId="1299"/>
    <cellStyle name="Đề mục 4" xfId="1300"/>
    <cellStyle name="Dezimal [0]_ALLE_ITEMS_280800_EV_NL" xfId="1254"/>
    <cellStyle name="Dezimal_AKE_100N" xfId="1255"/>
    <cellStyle name="Dg" xfId="1256"/>
    <cellStyle name="Dgia" xfId="1257"/>
    <cellStyle name="_x0001_dÏÈ¹ " xfId="1258"/>
    <cellStyle name="_x0001_dÏÈ¹_" xfId="1259"/>
    <cellStyle name="Dollar (zero dec)" xfId="1260"/>
    <cellStyle name="Don gia" xfId="1261"/>
    <cellStyle name="DuToanBXD" xfId="1262"/>
    <cellStyle name="Dziesi?tny [0]_Invoices2001Slovakia" xfId="1263"/>
    <cellStyle name="Dziesi?tny_Invoices2001Slovakia" xfId="1264"/>
    <cellStyle name="Dziesietny [0]_Invoices2001Slovakia" xfId="1265"/>
    <cellStyle name="Dziesiętny [0]_Invoices2001Slovakia" xfId="1266"/>
    <cellStyle name="Dziesietny [0]_Invoices2001Slovakia_Book1" xfId="1267"/>
    <cellStyle name="Dziesiętny [0]_Invoices2001Slovakia_Book1" xfId="1268"/>
    <cellStyle name="Dziesietny [0]_Invoices2001Slovakia_Book1_Tong hop Cac tuyen(9-1-06)" xfId="1269"/>
    <cellStyle name="Dziesiętny [0]_Invoices2001Slovakia_Book1_Tong hop Cac tuyen(9-1-06)" xfId="1270"/>
    <cellStyle name="Dziesietny [0]_Invoices2001Slovakia_KL K.C mat duong" xfId="1271"/>
    <cellStyle name="Dziesiętny [0]_Invoices2001Slovakia_Nhalamviec VTC(25-1-05)" xfId="1272"/>
    <cellStyle name="Dziesietny [0]_Invoices2001Slovakia_TDT KHANH HOA" xfId="1273"/>
    <cellStyle name="Dziesiętny [0]_Invoices2001Slovakia_TDT KHANH HOA" xfId="1274"/>
    <cellStyle name="Dziesietny [0]_Invoices2001Slovakia_TDT KHANH HOA_Tong hop Cac tuyen(9-1-06)" xfId="1275"/>
    <cellStyle name="Dziesiętny [0]_Invoices2001Slovakia_TDT KHANH HOA_Tong hop Cac tuyen(9-1-06)" xfId="1276"/>
    <cellStyle name="Dziesietny [0]_Invoices2001Slovakia_TDT quangngai" xfId="1277"/>
    <cellStyle name="Dziesiętny [0]_Invoices2001Slovakia_TDT quangngai" xfId="1278"/>
    <cellStyle name="Dziesietny [0]_Invoices2001Slovakia_Tong hop Cac tuyen(9-1-06)" xfId="1279"/>
    <cellStyle name="Dziesietny_Invoices2001Slovakia" xfId="1280"/>
    <cellStyle name="Dziesiętny_Invoices2001Slovakia" xfId="1281"/>
    <cellStyle name="Dziesietny_Invoices2001Slovakia_Book1" xfId="1282"/>
    <cellStyle name="Dziesiętny_Invoices2001Slovakia_Book1" xfId="1283"/>
    <cellStyle name="Dziesietny_Invoices2001Slovakia_Book1_Tong hop Cac tuyen(9-1-06)" xfId="1284"/>
    <cellStyle name="Dziesiętny_Invoices2001Slovakia_Book1_Tong hop Cac tuyen(9-1-06)" xfId="1285"/>
    <cellStyle name="Dziesietny_Invoices2001Slovakia_KL K.C mat duong" xfId="1286"/>
    <cellStyle name="Dziesiętny_Invoices2001Slovakia_Nhalamviec VTC(25-1-05)" xfId="1287"/>
    <cellStyle name="Dziesietny_Invoices2001Slovakia_TDT KHANH HOA" xfId="1288"/>
    <cellStyle name="Dziesiętny_Invoices2001Slovakia_TDT KHANH HOA" xfId="1289"/>
    <cellStyle name="Dziesietny_Invoices2001Slovakia_TDT KHANH HOA_Tong hop Cac tuyen(9-1-06)" xfId="1290"/>
    <cellStyle name="Dziesiętny_Invoices2001Slovakia_TDT KHANH HOA_Tong hop Cac tuyen(9-1-06)" xfId="1291"/>
    <cellStyle name="Dziesietny_Invoices2001Slovakia_TDT quangngai" xfId="1292"/>
    <cellStyle name="Dziesiętny_Invoices2001Slovakia_TDT quangngai" xfId="1293"/>
    <cellStyle name="Dziesietny_Invoices2001Slovakia_Tong hop Cac tuyen(9-1-06)" xfId="1294"/>
    <cellStyle name="e" xfId="1301"/>
    <cellStyle name="eeee" xfId="1302"/>
    <cellStyle name="Enter Currency (0)" xfId="1303"/>
    <cellStyle name="Enter Currency (2)" xfId="1304"/>
    <cellStyle name="Enter Units (0)" xfId="1305"/>
    <cellStyle name="Enter Units (1)" xfId="1306"/>
    <cellStyle name="Enter Units (2)" xfId="1307"/>
    <cellStyle name="Entered" xfId="1308"/>
    <cellStyle name="Euro" xfId="1309"/>
    <cellStyle name="Explanatory Text 2" xfId="1310"/>
    <cellStyle name="f" xfId="1311"/>
    <cellStyle name="Fixed" xfId="1312"/>
    <cellStyle name="Fixed 2" xfId="2138"/>
    <cellStyle name="Font Britannic16" xfId="1313"/>
    <cellStyle name="Font Britannic18" xfId="1314"/>
    <cellStyle name="Font CenturyCond 18" xfId="1315"/>
    <cellStyle name="Font Cond20" xfId="1316"/>
    <cellStyle name="Font LucidaSans16" xfId="1317"/>
    <cellStyle name="Font NewCenturyCond18" xfId="1318"/>
    <cellStyle name="Font Ottawa14" xfId="1319"/>
    <cellStyle name="Font Ottawa16" xfId="1320"/>
    <cellStyle name="Ghi chú" xfId="1321"/>
    <cellStyle name="Good 2" xfId="1322"/>
    <cellStyle name="Grey" xfId="1323"/>
    <cellStyle name="Group" xfId="1324"/>
    <cellStyle name="H" xfId="1325"/>
    <cellStyle name="ha" xfId="1326"/>
    <cellStyle name="Head 1" xfId="1327"/>
    <cellStyle name="HEADER" xfId="1328"/>
    <cellStyle name="Header1" xfId="1329"/>
    <cellStyle name="Header2" xfId="1330"/>
    <cellStyle name="Header2 2" xfId="2139"/>
    <cellStyle name="Header2_GTNT 2018" xfId="2140"/>
    <cellStyle name="Heading 1 2" xfId="1331"/>
    <cellStyle name="Heading 1 3" xfId="1332"/>
    <cellStyle name="Heading 2 2" xfId="1333"/>
    <cellStyle name="Heading 2 3" xfId="1334"/>
    <cellStyle name="Heading 3 2" xfId="1335"/>
    <cellStyle name="Heading 4 2" xfId="1336"/>
    <cellStyle name="Heading1" xfId="1337"/>
    <cellStyle name="Heading2" xfId="1338"/>
    <cellStyle name="HEADINGS" xfId="1339"/>
    <cellStyle name="HEADINGSTOP" xfId="1340"/>
    <cellStyle name="headoption" xfId="1341"/>
    <cellStyle name="Hoa-Scholl" xfId="1342"/>
    <cellStyle name="Hoa-Scholl 2" xfId="2141"/>
    <cellStyle name="Hoa-Scholl_GTNT 2018" xfId="2142"/>
    <cellStyle name="HUY" xfId="1343"/>
    <cellStyle name="i phÝ kh¸c_B¶ng 2" xfId="1344"/>
    <cellStyle name="I.3" xfId="1345"/>
    <cellStyle name="i·0" xfId="1346"/>
    <cellStyle name="_x0001_í½?" xfId="1347"/>
    <cellStyle name="ï-¾È»ê_BiÓu TB" xfId="1348"/>
    <cellStyle name="_x0001_íå_x001b_ô " xfId="1349"/>
    <cellStyle name="_x0001_íå_x001b_ô_" xfId="1350"/>
    <cellStyle name="Input [yellow]" xfId="1351"/>
    <cellStyle name="Input [yellow] 2" xfId="2143"/>
    <cellStyle name="Input 2" xfId="1352"/>
    <cellStyle name="Input 2 2" xfId="2144"/>
    <cellStyle name="Input 2_GTNT 2018" xfId="2145"/>
    <cellStyle name="Input Cells" xfId="1353"/>
    <cellStyle name="k" xfId="1354"/>
    <cellStyle name="kh¸c_Bang Chi tieu" xfId="1356"/>
    <cellStyle name="khanh" xfId="1357"/>
    <cellStyle name="khung" xfId="1358"/>
    <cellStyle name="Kiểm tra Ô" xfId="1355"/>
    <cellStyle name="Ledger 17 x 11 in" xfId="1359"/>
    <cellStyle name="Ledger 17 x 11 in 2" xfId="1360"/>
    <cellStyle name="Ledger 17 x 11 in 2 2" xfId="1361"/>
    <cellStyle name="Ledger 17 x 11 in 3" xfId="1362"/>
    <cellStyle name="Ledger 17 x 11 in 4" xfId="1363"/>
    <cellStyle name="Ledger 17 x 11 in_Bao cao giai ngan NTM" xfId="1364"/>
    <cellStyle name="Lien hypertexte" xfId="1365"/>
    <cellStyle name="Link Currency (0)" xfId="1366"/>
    <cellStyle name="Link Currency (2)" xfId="1367"/>
    <cellStyle name="Link Units (0)" xfId="1368"/>
    <cellStyle name="Link Units (1)" xfId="1369"/>
    <cellStyle name="Link Units (2)" xfId="1370"/>
    <cellStyle name="Linked Cell 2" xfId="1371"/>
    <cellStyle name="Linked Cells" xfId="1372"/>
    <cellStyle name="luc" xfId="1373"/>
    <cellStyle name="luc2" xfId="1374"/>
    <cellStyle name="manhcuong" xfId="1375"/>
    <cellStyle name="MAU" xfId="1376"/>
    <cellStyle name="Migliaia (0)_CALPREZZ" xfId="1377"/>
    <cellStyle name="Migliaia_ PESO ELETTR." xfId="1378"/>
    <cellStyle name="Millares [0]_Well Timing" xfId="1379"/>
    <cellStyle name="Millares_Well Timing" xfId="1380"/>
    <cellStyle name="Milliers [0]_      " xfId="1381"/>
    <cellStyle name="Milliers_      " xfId="1382"/>
    <cellStyle name="Môc" xfId="1393"/>
    <cellStyle name="Model" xfId="1383"/>
    <cellStyle name="moi" xfId="1384"/>
    <cellStyle name="moi 2" xfId="1385"/>
    <cellStyle name="moi 2 2" xfId="2146"/>
    <cellStyle name="moi 3" xfId="1386"/>
    <cellStyle name="moi 3 2" xfId="2147"/>
    <cellStyle name="moi 3 2 2" xfId="2148"/>
    <cellStyle name="moi 3 3" xfId="2149"/>
    <cellStyle name="moi 3 3 2" xfId="2150"/>
    <cellStyle name="moi 3 4" xfId="2151"/>
    <cellStyle name="moi 3 4 2" xfId="2152"/>
    <cellStyle name="moi 3 5" xfId="2153"/>
    <cellStyle name="moi 3 5 2" xfId="2154"/>
    <cellStyle name="moi 3 6" xfId="2155"/>
    <cellStyle name="moi 4" xfId="2156"/>
    <cellStyle name="moi_Danh sach cac xa chua duoc nhan do dau tai tro" xfId="1924"/>
    <cellStyle name="Mon?aire [0]_!!!GO" xfId="1387"/>
    <cellStyle name="Mon?aire_!!!GO" xfId="1388"/>
    <cellStyle name="Moneda [0]_Well Timing" xfId="1389"/>
    <cellStyle name="Moneda_Well Timing" xfId="1390"/>
    <cellStyle name="Monétaire [0]_      " xfId="1391"/>
    <cellStyle name="Monétaire_      " xfId="1392"/>
    <cellStyle name="n" xfId="1394"/>
    <cellStyle name="n1" xfId="1395"/>
    <cellStyle name="Neutral 2" xfId="1396"/>
    <cellStyle name="New" xfId="1397"/>
    <cellStyle name="New Times Roman" xfId="1398"/>
    <cellStyle name="New_Danh sach cac xa chua duoc nhan do dau tai tro" xfId="1925"/>
    <cellStyle name="Nhấn1" xfId="1548"/>
    <cellStyle name="Nhấn2" xfId="1549"/>
    <cellStyle name="Nhấn3" xfId="1550"/>
    <cellStyle name="Nhấn4" xfId="1551"/>
    <cellStyle name="Nhấn5" xfId="1552"/>
    <cellStyle name="Nhấn6" xfId="1553"/>
    <cellStyle name="no dec" xfId="1399"/>
    <cellStyle name="ÑONVÒ" xfId="1400"/>
    <cellStyle name="Normal" xfId="0" builtinId="0"/>
    <cellStyle name="Normal - Style1" xfId="1401"/>
    <cellStyle name="Normal - Style1 2" xfId="1402"/>
    <cellStyle name="Normal - Style1 2 2" xfId="2157"/>
    <cellStyle name="Normal - Style1 3" xfId="1403"/>
    <cellStyle name="Normal - Style1 3 2" xfId="2158"/>
    <cellStyle name="Normal - Style1 3 2 2" xfId="2159"/>
    <cellStyle name="Normal - Style1 3 3" xfId="2160"/>
    <cellStyle name="Normal - Style1 3 3 2" xfId="2161"/>
    <cellStyle name="Normal - Style1 3 4" xfId="2162"/>
    <cellStyle name="Normal - Style1 3 4 2" xfId="2163"/>
    <cellStyle name="Normal - Style1 3 5" xfId="2164"/>
    <cellStyle name="Normal - Style1 3 5 2" xfId="2165"/>
    <cellStyle name="Normal - Style1 3 6" xfId="2166"/>
    <cellStyle name="Normal - Style1 4" xfId="2167"/>
    <cellStyle name="Normal - Style1_TH Nguon NTM 2014" xfId="1404"/>
    <cellStyle name="Normal - 유형1" xfId="1405"/>
    <cellStyle name="Normal 10" xfId="1406"/>
    <cellStyle name="Normal 10 2" xfId="1407"/>
    <cellStyle name="Normal 11" xfId="1408"/>
    <cellStyle name="Normal 11 2" xfId="2168"/>
    <cellStyle name="Normal 12" xfId="1409"/>
    <cellStyle name="Normal 13" xfId="1410"/>
    <cellStyle name="Normal 14" xfId="1411"/>
    <cellStyle name="Normal 14 2" xfId="1936"/>
    <cellStyle name="Normal 15" xfId="1412"/>
    <cellStyle name="Normal 15 2" xfId="2169"/>
    <cellStyle name="Normal 16" xfId="1413"/>
    <cellStyle name="Normal 16 2" xfId="2170"/>
    <cellStyle name="Normal 17" xfId="1414"/>
    <cellStyle name="Normal 17 2" xfId="2171"/>
    <cellStyle name="Normal 18" xfId="1415"/>
    <cellStyle name="Normal 18 2" xfId="1416"/>
    <cellStyle name="Normal 18 2 2" xfId="1417"/>
    <cellStyle name="Normal 18 3" xfId="2172"/>
    <cellStyle name="Normal 18 4" xfId="2173"/>
    <cellStyle name="Normal 18 5" xfId="2174"/>
    <cellStyle name="Normal 19" xfId="1418"/>
    <cellStyle name="Normal 19 2" xfId="1419"/>
    <cellStyle name="Normal 19_TIEU CHI 20.5" xfId="1420"/>
    <cellStyle name="Normal 2" xfId="1421"/>
    <cellStyle name="Normal 2 10" xfId="1422"/>
    <cellStyle name="Normal 2 11" xfId="1423"/>
    <cellStyle name="Normal 2 12" xfId="1424"/>
    <cellStyle name="Normal 2 13" xfId="1425"/>
    <cellStyle name="Normal 2 14" xfId="1426"/>
    <cellStyle name="Normal 2 15" xfId="1427"/>
    <cellStyle name="Normal 2 16" xfId="1428"/>
    <cellStyle name="Normal 2 17" xfId="1429"/>
    <cellStyle name="Normal 2 18" xfId="1430"/>
    <cellStyle name="Normal 2 19" xfId="1431"/>
    <cellStyle name="Normal 2 2" xfId="1432"/>
    <cellStyle name="Normal 2 2 2" xfId="1433"/>
    <cellStyle name="Normal 2 2 2 2" xfId="1434"/>
    <cellStyle name="Normal 2 2 3" xfId="1435"/>
    <cellStyle name="Normal 2 2_Danh sach cac xa chua duoc nhan do dau tai tro" xfId="1926"/>
    <cellStyle name="Normal 2 20" xfId="1436"/>
    <cellStyle name="Normal 2 21" xfId="1437"/>
    <cellStyle name="Normal 2 22" xfId="1438"/>
    <cellStyle name="Normal 2 23" xfId="1439"/>
    <cellStyle name="Normal 2 24" xfId="1440"/>
    <cellStyle name="Normal 2 25" xfId="1441"/>
    <cellStyle name="Normal 2 26" xfId="1442"/>
    <cellStyle name="Normal 2 27" xfId="1443"/>
    <cellStyle name="Normal 2 28" xfId="1444"/>
    <cellStyle name="Normal 2 29" xfId="1445"/>
    <cellStyle name="Normal 2 3" xfId="1446"/>
    <cellStyle name="Normal 2 3 2" xfId="1447"/>
    <cellStyle name="Normal 2 3_Bieu tong hop" xfId="1448"/>
    <cellStyle name="Normal 2 30" xfId="1449"/>
    <cellStyle name="Normal 2 31" xfId="1450"/>
    <cellStyle name="Normal 2 32" xfId="1451"/>
    <cellStyle name="Normal 2 33" xfId="1452"/>
    <cellStyle name="Normal 2 34" xfId="1453"/>
    <cellStyle name="Normal 2 35" xfId="1454"/>
    <cellStyle name="Normal 2 4" xfId="1455"/>
    <cellStyle name="Normal 2 4 2" xfId="1456"/>
    <cellStyle name="Normal 2 5" xfId="1457"/>
    <cellStyle name="Normal 2 5 2" xfId="1458"/>
    <cellStyle name="Normal 2 6" xfId="1459"/>
    <cellStyle name="Normal 2 7" xfId="1460"/>
    <cellStyle name="Normal 2 8" xfId="1461"/>
    <cellStyle name="Normal 2 9" xfId="1462"/>
    <cellStyle name="Normal 2_B 11" xfId="1463"/>
    <cellStyle name="Normal 2_So lieu mo hinh" xfId="1464"/>
    <cellStyle name="Normal 20" xfId="1465"/>
    <cellStyle name="Normal 20 2" xfId="1466"/>
    <cellStyle name="Normal 20 2 2" xfId="1927"/>
    <cellStyle name="Normal 20 2 2 2" xfId="2175"/>
    <cellStyle name="Normal 20 2 3" xfId="2176"/>
    <cellStyle name="Normal 20 2 3 2" xfId="2177"/>
    <cellStyle name="Normal 20 2 4" xfId="2178"/>
    <cellStyle name="Normal 20 2 4 2" xfId="2179"/>
    <cellStyle name="Normal 20 2 5" xfId="2180"/>
    <cellStyle name="Normal 20 2 5 2" xfId="2181"/>
    <cellStyle name="Normal 20 2 6" xfId="2182"/>
    <cellStyle name="Normal 20 3" xfId="1467"/>
    <cellStyle name="Normal 20_GTNT 2018" xfId="2183"/>
    <cellStyle name="Normal 21" xfId="1468"/>
    <cellStyle name="Normal 21 2" xfId="1469"/>
    <cellStyle name="Normal 21 2 2" xfId="2184"/>
    <cellStyle name="Normal 21 2 2 2" xfId="2185"/>
    <cellStyle name="Normal 21 3" xfId="2186"/>
    <cellStyle name="Normal 21 4" xfId="2187"/>
    <cellStyle name="Normal 21 5" xfId="2188"/>
    <cellStyle name="Normal 22" xfId="1470"/>
    <cellStyle name="Normal 22 2" xfId="2189"/>
    <cellStyle name="Normal 22 2 2" xfId="2190"/>
    <cellStyle name="Normal 22 3" xfId="2191"/>
    <cellStyle name="Normal 22 3 2" xfId="2192"/>
    <cellStyle name="Normal 22 4" xfId="2193"/>
    <cellStyle name="Normal 22 4 2" xfId="2194"/>
    <cellStyle name="Normal 22 5" xfId="2195"/>
    <cellStyle name="Normal 22 5 2" xfId="2196"/>
    <cellStyle name="Normal 22 6" xfId="2197"/>
    <cellStyle name="Normal 23" xfId="1471"/>
    <cellStyle name="Normal 23 2" xfId="2198"/>
    <cellStyle name="Normal 23 2 2" xfId="2199"/>
    <cellStyle name="Normal 23 3" xfId="2200"/>
    <cellStyle name="Normal 23 3 2" xfId="2201"/>
    <cellStyle name="Normal 23 4" xfId="2202"/>
    <cellStyle name="Normal 23 4 2" xfId="2203"/>
    <cellStyle name="Normal 23 5" xfId="2204"/>
    <cellStyle name="Normal 23 5 2" xfId="2205"/>
    <cellStyle name="Normal 23 6" xfId="2206"/>
    <cellStyle name="Normal 24" xfId="1472"/>
    <cellStyle name="Normal 24 2" xfId="2207"/>
    <cellStyle name="Normal 25" xfId="1473"/>
    <cellStyle name="Normal 25 2" xfId="2208"/>
    <cellStyle name="Normal 26" xfId="1474"/>
    <cellStyle name="Normal 26 2" xfId="2209"/>
    <cellStyle name="Normal 26 3" xfId="2210"/>
    <cellStyle name="Normal 26 4" xfId="2211"/>
    <cellStyle name="Normal 26 5" xfId="2212"/>
    <cellStyle name="Normal 27" xfId="1475"/>
    <cellStyle name="Normal 27 2" xfId="2213"/>
    <cellStyle name="Normal 27 3" xfId="2214"/>
    <cellStyle name="Normal 27 4" xfId="2215"/>
    <cellStyle name="Normal 27 5" xfId="2216"/>
    <cellStyle name="Normal 28" xfId="1476"/>
    <cellStyle name="Normal 28 2" xfId="2217"/>
    <cellStyle name="Normal 28 3" xfId="2218"/>
    <cellStyle name="Normal 28 4" xfId="2219"/>
    <cellStyle name="Normal 28 5" xfId="2220"/>
    <cellStyle name="Normal 29" xfId="1477"/>
    <cellStyle name="Normal 29 2" xfId="1478"/>
    <cellStyle name="Normal 3" xfId="1479"/>
    <cellStyle name="Normal 3 10" xfId="1480"/>
    <cellStyle name="Normal 3 11" xfId="1481"/>
    <cellStyle name="Normal 3 12" xfId="1482"/>
    <cellStyle name="Normal 3 13" xfId="1483"/>
    <cellStyle name="Normal 3 14" xfId="1484"/>
    <cellStyle name="Normal 3 15" xfId="1485"/>
    <cellStyle name="Normal 3 16" xfId="1486"/>
    <cellStyle name="Normal 3 17" xfId="1487"/>
    <cellStyle name="Normal 3 18" xfId="1488"/>
    <cellStyle name="Normal 3 19" xfId="1489"/>
    <cellStyle name="Normal 3 2" xfId="1490"/>
    <cellStyle name="Normal 3 2 2" xfId="1491"/>
    <cellStyle name="Normal 3 2 2 2" xfId="1492"/>
    <cellStyle name="Normal 3 2_Bieu tong hop" xfId="1493"/>
    <cellStyle name="Normal 3 20" xfId="1494"/>
    <cellStyle name="Normal 3 21" xfId="1495"/>
    <cellStyle name="Normal 3 22" xfId="1496"/>
    <cellStyle name="Normal 3 23" xfId="1497"/>
    <cellStyle name="Normal 3 24" xfId="1498"/>
    <cellStyle name="Normal 3 25" xfId="1499"/>
    <cellStyle name="Normal 3 26" xfId="1500"/>
    <cellStyle name="Normal 3 27" xfId="1501"/>
    <cellStyle name="Normal 3 28" xfId="1502"/>
    <cellStyle name="Normal 3 29" xfId="1503"/>
    <cellStyle name="Normal 3 3" xfId="1504"/>
    <cellStyle name="Normal 3 30" xfId="1505"/>
    <cellStyle name="Normal 3 31" xfId="2289"/>
    <cellStyle name="Normal 3 4" xfId="1506"/>
    <cellStyle name="Normal 3 4 2" xfId="1507"/>
    <cellStyle name="Normal 3 4 2 2" xfId="2291"/>
    <cellStyle name="Normal 3 4 3" xfId="2290"/>
    <cellStyle name="Normal 3 5" xfId="1508"/>
    <cellStyle name="Normal 3 6" xfId="1509"/>
    <cellStyle name="Normal 3 7" xfId="1510"/>
    <cellStyle name="Normal 3 8" xfId="1511"/>
    <cellStyle name="Normal 3 9" xfId="1512"/>
    <cellStyle name="Normal 3_Bieu HN truc tuyen ngay 11.2" xfId="1513"/>
    <cellStyle name="Normal 30" xfId="1514"/>
    <cellStyle name="Normal 31" xfId="1515"/>
    <cellStyle name="Normal 31 2" xfId="2221"/>
    <cellStyle name="Normal 32" xfId="1516"/>
    <cellStyle name="Normal 32 2" xfId="2222"/>
    <cellStyle name="Normal 33" xfId="1517"/>
    <cellStyle name="Normal 33 2" xfId="2223"/>
    <cellStyle name="Normal 33 3" xfId="2224"/>
    <cellStyle name="Normal 33 4" xfId="2225"/>
    <cellStyle name="Normal 33 5" xfId="2226"/>
    <cellStyle name="Normal 34" xfId="1518"/>
    <cellStyle name="Normal 34 2" xfId="2227"/>
    <cellStyle name="Normal 34 3" xfId="2228"/>
    <cellStyle name="Normal 34 4" xfId="2229"/>
    <cellStyle name="Normal 34 5" xfId="2230"/>
    <cellStyle name="Normal 35" xfId="1519"/>
    <cellStyle name="Normal 35 2" xfId="2231"/>
    <cellStyle name="Normal 35 3" xfId="2232"/>
    <cellStyle name="Normal 35 4" xfId="2233"/>
    <cellStyle name="Normal 35 5" xfId="2234"/>
    <cellStyle name="Normal 36" xfId="1928"/>
    <cellStyle name="Normal 36 2" xfId="2235"/>
    <cellStyle name="Normal 36 2 2" xfId="2236"/>
    <cellStyle name="Normal 36 3" xfId="2237"/>
    <cellStyle name="Normal 36 3 2" xfId="2238"/>
    <cellStyle name="Normal 36 4" xfId="2239"/>
    <cellStyle name="Normal 36 4 2" xfId="2240"/>
    <cellStyle name="Normal 36 5" xfId="2241"/>
    <cellStyle name="Normal 37" xfId="1929"/>
    <cellStyle name="Normal 37 2" xfId="2242"/>
    <cellStyle name="Normal 37 3" xfId="2243"/>
    <cellStyle name="Normal 38" xfId="1930"/>
    <cellStyle name="Normal 38 2" xfId="2244"/>
    <cellStyle name="Normal 38 3" xfId="2245"/>
    <cellStyle name="Normal 39" xfId="1935"/>
    <cellStyle name="Normal 4" xfId="1520"/>
    <cellStyle name="Normal 4 2" xfId="1521"/>
    <cellStyle name="Normal 4 3" xfId="1522"/>
    <cellStyle name="Normal 4 4" xfId="1523"/>
    <cellStyle name="Normal 4 4 2" xfId="1524"/>
    <cellStyle name="Normal 4 5" xfId="1525"/>
    <cellStyle name="Normal 4 6" xfId="1931"/>
    <cellStyle name="Normal 4_Bao cao giai ngan NTM" xfId="1526"/>
    <cellStyle name="Normal 40" xfId="2246"/>
    <cellStyle name="Normal 40 2" xfId="2247"/>
    <cellStyle name="Normal 41" xfId="1932"/>
    <cellStyle name="Normal 41 2" xfId="2248"/>
    <cellStyle name="Normal 42" xfId="2249"/>
    <cellStyle name="Normal 42 2" xfId="2250"/>
    <cellStyle name="Normal 43" xfId="2251"/>
    <cellStyle name="Normal 43 2" xfId="2252"/>
    <cellStyle name="Normal 44" xfId="2253"/>
    <cellStyle name="Normal 45" xfId="1933"/>
    <cellStyle name="Normal 46" xfId="2254"/>
    <cellStyle name="Normal 47" xfId="2255"/>
    <cellStyle name="Normal 5" xfId="1527"/>
    <cellStyle name="Normal 5 2" xfId="1528"/>
    <cellStyle name="Normal 5_Bao cao giai ngan NTM" xfId="1529"/>
    <cellStyle name="Normal 59" xfId="1530"/>
    <cellStyle name="Normal 59 2" xfId="2256"/>
    <cellStyle name="Normal 6" xfId="1531"/>
    <cellStyle name="Normal 6 2" xfId="1532"/>
    <cellStyle name="Normal 6_Bieu tong hop" xfId="1533"/>
    <cellStyle name="Normal 7" xfId="1534"/>
    <cellStyle name="Normal 7 2" xfId="2257"/>
    <cellStyle name="Normal 8" xfId="1535"/>
    <cellStyle name="Normal 8 2" xfId="2258"/>
    <cellStyle name="Normal 9" xfId="1536"/>
    <cellStyle name="Normal 9 2" xfId="1537"/>
    <cellStyle name="Normal 9 2 2" xfId="1538"/>
    <cellStyle name="Normal 9 3" xfId="1539"/>
    <cellStyle name="Normal 9_B 11" xfId="1540"/>
    <cellStyle name="Normal_Ky Anh" xfId="1541"/>
    <cellStyle name="Normal_Sheet1 3" xfId="1542"/>
    <cellStyle name="Normal1" xfId="1543"/>
    <cellStyle name="Normale_ PESO ELETTR." xfId="1544"/>
    <cellStyle name="Normalny_Cennik obowiazuje od 06-08-2001 r (1)" xfId="1545"/>
    <cellStyle name="Note 2" xfId="1546"/>
    <cellStyle name="Note 2 2" xfId="2259"/>
    <cellStyle name="Note 2_GTNT 2018" xfId="2260"/>
    <cellStyle name="NWM" xfId="1547"/>
    <cellStyle name="Ô Được nối kết" xfId="1563"/>
    <cellStyle name="Œ…‹æØ‚è [0.00]_laroux" xfId="1554"/>
    <cellStyle name="Œ…‹æØ‚è_laroux" xfId="1555"/>
    <cellStyle name="oft Excel]_x000d__x000a_Comment=open=/f ‚ðw’è‚·‚é‚ÆAƒ†[ƒU[’è‹`ŠÖ”‚ðŠÖ”“\‚è•t‚¯‚Ìˆê——‚É“o˜^‚·‚é‚±‚Æ‚ª‚Å‚«‚Ü‚·B_x000d__x000a_Maximized" xfId="1556"/>
    <cellStyle name="oft Excel]_x000d__x000a_Comment=open=/f ‚ðŽw’è‚·‚é‚ÆAƒ†[ƒU[’è‹`ŠÖ”‚ðŠÖ”“\‚è•t‚¯‚Ìˆê——‚É“o˜^‚·‚é‚±‚Æ‚ª‚Å‚«‚Ü‚·B_x000d__x000a_Maximized" xfId="1557"/>
    <cellStyle name="oft Excel]_x000d__x000a_Comment=The open=/f lines load custom functions into the Paste Function list._x000d__x000a_Maximized=2_x000d__x000a_Basics=1_x000d__x000a_A" xfId="1558"/>
    <cellStyle name="oft Excel]_x000d__x000a_Comment=The open=/f lines load custom functions into the Paste Function list._x000d__x000a_Maximized=3_x000d__x000a_Basics=1_x000d__x000a_A" xfId="1559"/>
    <cellStyle name="omma [0]_Mktg Prog" xfId="1560"/>
    <cellStyle name="ormal_Sheet1_1" xfId="1561"/>
    <cellStyle name="Output 2" xfId="1562"/>
    <cellStyle name="Output 2 2" xfId="2261"/>
    <cellStyle name="Output 2_GTNT 2018" xfId="2262"/>
    <cellStyle name="Pattern" xfId="1564"/>
    <cellStyle name="per.style" xfId="1565"/>
    <cellStyle name="Percent [0]" xfId="1566"/>
    <cellStyle name="Percent [00]" xfId="1567"/>
    <cellStyle name="Percent [2]" xfId="1568"/>
    <cellStyle name="Percent [2] 2" xfId="1569"/>
    <cellStyle name="Percent [2] 2 2" xfId="2263"/>
    <cellStyle name="Percent [2] 3" xfId="1570"/>
    <cellStyle name="Percent [2] 3 2" xfId="2264"/>
    <cellStyle name="Percent [2] 3 2 2" xfId="2265"/>
    <cellStyle name="Percent [2] 3 3" xfId="2266"/>
    <cellStyle name="Percent [2] 3 3 2" xfId="2267"/>
    <cellStyle name="Percent [2] 3 4" xfId="2268"/>
    <cellStyle name="Percent [2] 3 4 2" xfId="2269"/>
    <cellStyle name="Percent [2] 3 5" xfId="2270"/>
    <cellStyle name="Percent [2] 3 5 2" xfId="2271"/>
    <cellStyle name="Percent [2] 3 6" xfId="2272"/>
    <cellStyle name="Percent [2] 4" xfId="2273"/>
    <cellStyle name="Percent 10" xfId="1571"/>
    <cellStyle name="Percent 10 2" xfId="2274"/>
    <cellStyle name="Percent 11" xfId="1572"/>
    <cellStyle name="Percent 11 2" xfId="2275"/>
    <cellStyle name="Percent 12" xfId="1937"/>
    <cellStyle name="Percent 2" xfId="1573"/>
    <cellStyle name="Percent 2 2" xfId="1574"/>
    <cellStyle name="Percent 2 2 2" xfId="1934"/>
    <cellStyle name="Percent 3" xfId="1575"/>
    <cellStyle name="Percent 3 2" xfId="1576"/>
    <cellStyle name="Percent 4" xfId="1577"/>
    <cellStyle name="Percent 4 2" xfId="1578"/>
    <cellStyle name="Percent 4 2 2" xfId="1579"/>
    <cellStyle name="Percent 4 3" xfId="1580"/>
    <cellStyle name="Percent 4 4" xfId="2276"/>
    <cellStyle name="Percent 4 5" xfId="2277"/>
    <cellStyle name="Percent 5" xfId="1581"/>
    <cellStyle name="Percent 5 2" xfId="2278"/>
    <cellStyle name="Percent 5 3" xfId="2279"/>
    <cellStyle name="Percent 5 4" xfId="2280"/>
    <cellStyle name="Percent 5 5" xfId="2281"/>
    <cellStyle name="Percent 6" xfId="1582"/>
    <cellStyle name="Percent 6 2" xfId="2282"/>
    <cellStyle name="Percent 7" xfId="1583"/>
    <cellStyle name="Percent 7 2" xfId="2283"/>
    <cellStyle name="Percent 8" xfId="1584"/>
    <cellStyle name="Percent 8 2" xfId="2284"/>
    <cellStyle name="Percent 9" xfId="1585"/>
    <cellStyle name="Percent 9 2" xfId="2285"/>
    <cellStyle name="PERCENTAGE" xfId="1586"/>
    <cellStyle name="Phong" xfId="1595"/>
    <cellStyle name="PrePop Currency (0)" xfId="1587"/>
    <cellStyle name="PrePop Currency (2)" xfId="1588"/>
    <cellStyle name="PrePop Units (0)" xfId="1589"/>
    <cellStyle name="PrePop Units (1)" xfId="1590"/>
    <cellStyle name="PrePop Units (2)" xfId="1591"/>
    <cellStyle name="pricing" xfId="1592"/>
    <cellStyle name="PSChar" xfId="1593"/>
    <cellStyle name="PSHeading" xfId="1594"/>
    <cellStyle name="Quantity" xfId="1596"/>
    <cellStyle name="regstoresfromspecstores" xfId="1597"/>
    <cellStyle name="RevList" xfId="1598"/>
    <cellStyle name="s" xfId="1599"/>
    <cellStyle name="S—_x0008_" xfId="1600"/>
    <cellStyle name="s]_x000d__x000a_spooler=yes_x000d__x000a_load=_x000d__x000a_Beep=yes_x000d__x000a_NullPort=None_x000d__x000a_BorderWidth=3_x000d__x000a_CursorBlinkRate=1200_x000d__x000a_DoubleClickSpeed=452_x000d__x000a_Programs=co" xfId="1601"/>
    <cellStyle name="S—_x0008__Phụ luc goi 5" xfId="1602"/>
    <cellStyle name="s1" xfId="1603"/>
    <cellStyle name="SAPBEXaggData" xfId="1604"/>
    <cellStyle name="SAPBEXaggDataEmph" xfId="1605"/>
    <cellStyle name="SAPBEXaggItem" xfId="1606"/>
    <cellStyle name="SAPBEXchaText" xfId="1607"/>
    <cellStyle name="SAPBEXexcBad7" xfId="1608"/>
    <cellStyle name="SAPBEXexcBad8" xfId="1609"/>
    <cellStyle name="SAPBEXexcBad9" xfId="1610"/>
    <cellStyle name="SAPBEXexcCritical4" xfId="1611"/>
    <cellStyle name="SAPBEXexcCritical5" xfId="1612"/>
    <cellStyle name="SAPBEXexcCritical6" xfId="1613"/>
    <cellStyle name="SAPBEXexcGood1" xfId="1614"/>
    <cellStyle name="SAPBEXexcGood2" xfId="1615"/>
    <cellStyle name="SAPBEXexcGood3" xfId="1616"/>
    <cellStyle name="SAPBEXfilterDrill" xfId="1617"/>
    <cellStyle name="SAPBEXfilterItem" xfId="1618"/>
    <cellStyle name="SAPBEXfilterText" xfId="1619"/>
    <cellStyle name="SAPBEXformats" xfId="1620"/>
    <cellStyle name="SAPBEXheaderItem" xfId="1621"/>
    <cellStyle name="SAPBEXheaderText" xfId="1622"/>
    <cellStyle name="SAPBEXresData" xfId="1623"/>
    <cellStyle name="SAPBEXresDataEmph" xfId="1624"/>
    <cellStyle name="SAPBEXresItem" xfId="1625"/>
    <cellStyle name="SAPBEXstdData" xfId="1626"/>
    <cellStyle name="SAPBEXstdDataEmph" xfId="1627"/>
    <cellStyle name="SAPBEXstdItem" xfId="1628"/>
    <cellStyle name="SAPBEXtitle" xfId="1629"/>
    <cellStyle name="SAPBEXundefined" xfId="1630"/>
    <cellStyle name="_x0001_sç?" xfId="1631"/>
    <cellStyle name="serJet 1200 Series PCL 6" xfId="1632"/>
    <cellStyle name="SHADEDSTORES" xfId="1633"/>
    <cellStyle name="Siêu nối kết_BANG SO LIEU TONG HOP CAC HO DAN" xfId="1634"/>
    <cellStyle name="songuyen" xfId="1635"/>
    <cellStyle name="specstores" xfId="1636"/>
    <cellStyle name="Standard_AAbgleich" xfId="1637"/>
    <cellStyle name="STTDG" xfId="1638"/>
    <cellStyle name="style" xfId="1639"/>
    <cellStyle name="Style 1" xfId="1640"/>
    <cellStyle name="Style 10" xfId="1641"/>
    <cellStyle name="Style 11" xfId="1642"/>
    <cellStyle name="Style 12" xfId="1643"/>
    <cellStyle name="Style 13" xfId="1644"/>
    <cellStyle name="Style 14" xfId="1645"/>
    <cellStyle name="Style 15" xfId="1646"/>
    <cellStyle name="Style 16" xfId="1647"/>
    <cellStyle name="Style 17" xfId="1648"/>
    <cellStyle name="Style 18" xfId="1649"/>
    <cellStyle name="Style 19" xfId="1650"/>
    <cellStyle name="Style 2" xfId="1651"/>
    <cellStyle name="Style 20" xfId="1652"/>
    <cellStyle name="Style 21" xfId="1653"/>
    <cellStyle name="Style 22" xfId="1654"/>
    <cellStyle name="Style 23" xfId="1655"/>
    <cellStyle name="Style 24" xfId="1656"/>
    <cellStyle name="Style 25" xfId="1657"/>
    <cellStyle name="Style 26" xfId="1658"/>
    <cellStyle name="Style 27" xfId="1659"/>
    <cellStyle name="Style 28" xfId="1660"/>
    <cellStyle name="Style 29" xfId="1661"/>
    <cellStyle name="Style 3" xfId="1662"/>
    <cellStyle name="Style 30" xfId="1663"/>
    <cellStyle name="Style 31" xfId="1664"/>
    <cellStyle name="Style 32" xfId="1665"/>
    <cellStyle name="Style 33" xfId="1666"/>
    <cellStyle name="Style 34" xfId="1667"/>
    <cellStyle name="Style 35" xfId="1668"/>
    <cellStyle name="Style 4" xfId="1669"/>
    <cellStyle name="Style 5" xfId="1670"/>
    <cellStyle name="Style 6" xfId="1671"/>
    <cellStyle name="Style 7" xfId="1672"/>
    <cellStyle name="Style 8" xfId="1673"/>
    <cellStyle name="Style 9" xfId="1674"/>
    <cellStyle name="Style Date" xfId="1675"/>
    <cellStyle name="style_1" xfId="1676"/>
    <cellStyle name="subhead" xfId="1677"/>
    <cellStyle name="Subtotal" xfId="1678"/>
    <cellStyle name="symbol" xfId="1679"/>
    <cellStyle name="T" xfId="1680"/>
    <cellStyle name="T_0D5B6000" xfId="1681"/>
    <cellStyle name="T_AP GIA XA BAO NHAI" xfId="1682"/>
    <cellStyle name="T_Bang ke tra tien Tieu DA GPMB QL70" xfId="1683"/>
    <cellStyle name="T_Bao cao thang G1" xfId="1684"/>
    <cellStyle name="T_Bo sung TT 09 Duong Bac Ngam - Bac Ha sua" xfId="1685"/>
    <cellStyle name="T_Book1" xfId="1686"/>
    <cellStyle name="T_Book1 (version 1)" xfId="1687"/>
    <cellStyle name="T_Book1_1" xfId="1688"/>
    <cellStyle name="T_Book1_1_Book1" xfId="1689"/>
    <cellStyle name="T_Book1_1_Book1_Phụ luc goi 5" xfId="1690"/>
    <cellStyle name="T_Book1_1_Duong Xuan Quang - Thai Nien(408)" xfId="1691"/>
    <cellStyle name="T_Book1_1_Khoi luong" xfId="1692"/>
    <cellStyle name="T_Book1_1_Khoi luong QL8B" xfId="1693"/>
    <cellStyle name="T_Book1_1_Phụ luc goi 5" xfId="1694"/>
    <cellStyle name="T_Book1_1_QL70 lan 3.da t dinh" xfId="1695"/>
    <cellStyle name="T_Book1_1_TDT dieu chinh4.08 (GP-ST)" xfId="1696"/>
    <cellStyle name="T_Book1_1_TDT dieu chinh4.08Xq-Tn" xfId="1697"/>
    <cellStyle name="T_Book1_1_Tong hop" xfId="1698"/>
    <cellStyle name="T_Book1_1_Tuyen (20-6-11 PA 2)" xfId="1699"/>
    <cellStyle name="T_Book1_1_Tuyen (21-7-11)-doan 1" xfId="1700"/>
    <cellStyle name="T_Book1_2" xfId="1701"/>
    <cellStyle name="T_Book1_2_Duong Xuan Quang - Thai Nien(408)" xfId="1702"/>
    <cellStyle name="T_Book1_2_Khoi luong" xfId="1703"/>
    <cellStyle name="T_Book1_2_Phụ luc goi 5" xfId="1704"/>
    <cellStyle name="T_Book1_2_TDT dieu chinh4.08 (GP-ST)" xfId="1705"/>
    <cellStyle name="T_Book1_2_TDT dieu chinh4.08Xq-Tn" xfId="1706"/>
    <cellStyle name="T_Book1_2_Tong hop" xfId="1707"/>
    <cellStyle name="T_Book1_3" xfId="1708"/>
    <cellStyle name="T_Book1_3_Phụ luc goi 5" xfId="1709"/>
    <cellStyle name="T_Book1_Bao cao sơ TC" xfId="1710"/>
    <cellStyle name="T_Book1_Bo sung TT 09 Duong Bac Ngam - Bac Ha sua" xfId="1711"/>
    <cellStyle name="T_Book1_Book1" xfId="1712"/>
    <cellStyle name="T_Book1_Book1_1" xfId="1713"/>
    <cellStyle name="T_Book1_Book1_1_Phụ luc goi 5" xfId="1714"/>
    <cellStyle name="T_Book1_Book1_Book1" xfId="1715"/>
    <cellStyle name="T_Book1_Book1_DCG TT09 G2 3.12.2007" xfId="1716"/>
    <cellStyle name="T_Book1_Book1_Goi 2 in20.4" xfId="1717"/>
    <cellStyle name="T_Book1_Book1_Khoi luong" xfId="1718"/>
    <cellStyle name="T_Book1_Book1_Phụ luc goi 5" xfId="1719"/>
    <cellStyle name="T_Book1_Book1_Sheet1" xfId="1720"/>
    <cellStyle name="T_Book1_Book1_Tong hop" xfId="1721"/>
    <cellStyle name="T_Book1_Book1_Tuyen (20-6-11 PA 2)" xfId="1722"/>
    <cellStyle name="T_Book1_Book1_Tuyen (21-7-11)-doan 1" xfId="1723"/>
    <cellStyle name="T_Book1_Book2" xfId="1724"/>
    <cellStyle name="T_Book1_Cau ha loi HD Truongthinh" xfId="1725"/>
    <cellStyle name="T_Book1_DCG TT09 G2 3.12.2007" xfId="1726"/>
    <cellStyle name="T_Book1_DTduong-goi1" xfId="1727"/>
    <cellStyle name="T_Book1_DTGiangChaChai22.7sua" xfId="1728"/>
    <cellStyle name="T_Book1_Duong Po Ngang - Coc LaySua1.07" xfId="1729"/>
    <cellStyle name="T_Book1_Duong Xuan Quang - Thai Nien(408)" xfId="1730"/>
    <cellStyle name="T_Book1_dutoanLCSP04-km0-5-goi1 (Ban 5 sua 24-8)" xfId="1731"/>
    <cellStyle name="T_Book1_Gia goi 1" xfId="1733"/>
    <cellStyle name="T_Book1_Goi 2 in20.4" xfId="1732"/>
    <cellStyle name="T_Book1_Khoi luong" xfId="1734"/>
    <cellStyle name="T_Book1_Khoi luong QL8B" xfId="1735"/>
    <cellStyle name="T_Book1_Phụ luc goi 5" xfId="1736"/>
    <cellStyle name="T_Book1_QL4 (211-217) TB gia 31-8-2006 sua NC-coma" xfId="1737"/>
    <cellStyle name="T_Book1_QL70_TC_Km188-197-in" xfId="1738"/>
    <cellStyle name="T_Book1_Sheet1" xfId="1739"/>
    <cellStyle name="T_Book1_Sua chua cum tuyen" xfId="1740"/>
    <cellStyle name="T_Book1_TD Khoi luong (TT05)G4" xfId="1741"/>
    <cellStyle name="T_Book1_TDT dieu chinh4.08 (GP-ST)" xfId="1742"/>
    <cellStyle name="T_Book1_TDT dieu chinh4.08Xq-Tn" xfId="1743"/>
    <cellStyle name="T_Book1_Tong hop" xfId="1744"/>
    <cellStyle name="T_Book2" xfId="1745"/>
    <cellStyle name="T_Cao do mong cong, phai tuyen" xfId="1746"/>
    <cellStyle name="T_Cau ha loi HD Truongthinh" xfId="1747"/>
    <cellStyle name="T_Cau Phu Phuong" xfId="1748"/>
    <cellStyle name="T_CDKT" xfId="1749"/>
    <cellStyle name="T_CDKT_Phụ luc goi 5" xfId="1750"/>
    <cellStyle name="T_CHU THANH" xfId="1752"/>
    <cellStyle name="T_cuong sua 9.10" xfId="1751"/>
    <cellStyle name="T_DCG TT09 G2 3.12.2007" xfId="1753"/>
    <cellStyle name="T_DCKS-Tram Ha Tay-trinh" xfId="1754"/>
    <cellStyle name="T_denbu" xfId="1755"/>
    <cellStyle name="T_Don gia Goi thau so 1 (872)" xfId="1756"/>
    <cellStyle name="T_dt1" xfId="1757"/>
    <cellStyle name="T_DTduong-goi1" xfId="1758"/>
    <cellStyle name="T_DTGiangChaChai22.7sua" xfId="1759"/>
    <cellStyle name="T_dtoangiaBXsuaCPK-pai" xfId="1761"/>
    <cellStyle name="T_dtoanSPthemKLcong" xfId="1760"/>
    <cellStyle name="T_dtTL598G1." xfId="1762"/>
    <cellStyle name="T_dtTL598G1._Phụ luc goi 5" xfId="1763"/>
    <cellStyle name="T_DTWB31" xfId="1764"/>
    <cellStyle name="T_DTWB3Sua12.6" xfId="1765"/>
    <cellStyle name="T_Du toan du thau Cautreo" xfId="1766"/>
    <cellStyle name="T_Duong Po Ngang - Coc LaySua1.07" xfId="1767"/>
    <cellStyle name="T_Duong TT xa Nam Khanh" xfId="1768"/>
    <cellStyle name="T_Duong Xuan Quang - Thai Nien(408)" xfId="1769"/>
    <cellStyle name="T_dutoanLCSP04-km0-5-goi1 (Ban 5 sua 24-8)" xfId="1770"/>
    <cellStyle name="T_G_I TCDBVN. BCQTC_U QUANG DAI.QL62.(11)" xfId="1771"/>
    <cellStyle name="T_Gia thanh-chuan" xfId="1775"/>
    <cellStyle name="T_Gia thau Hoang Xuan" xfId="1776"/>
    <cellStyle name="T_Goi 2 in20.4" xfId="1772"/>
    <cellStyle name="T_Goi 5" xfId="1773"/>
    <cellStyle name="T_GoiXL1hem" xfId="1774"/>
    <cellStyle name="T_Khao satD1" xfId="1780"/>
    <cellStyle name="T_Khao satD1_Phụ luc goi 5" xfId="1781"/>
    <cellStyle name="T_Khoi Bung" xfId="1782"/>
    <cellStyle name="T_Khoi luong" xfId="1783"/>
    <cellStyle name="T_Khoi luong QL8B" xfId="1784"/>
    <cellStyle name="T_KHỐI LƯỢNG QUYẾT TOÁN GÓI 5 (TVGS CHẤP THUẬN) TVS" xfId="1787"/>
    <cellStyle name="T_Khoi Xa Ngoai-con 1 ho" xfId="1785"/>
    <cellStyle name="T_Khoiluongduonggiao" xfId="1786"/>
    <cellStyle name="T_KL san nen Phieng Ot" xfId="1777"/>
    <cellStyle name="T_klcongk0_28" xfId="1778"/>
    <cellStyle name="T_Km329-Km350 (7-6)" xfId="1779"/>
    <cellStyle name="T_Phụ luc goi 5" xfId="1788"/>
    <cellStyle name="T_QL70 lan 3.da t dinh" xfId="1789"/>
    <cellStyle name="T_QL70_TC_Km188-197-in" xfId="1790"/>
    <cellStyle name="T_QT di chuyen ca phe" xfId="1791"/>
    <cellStyle name="T_San Nen TDC P.Ot.suaxls" xfId="1792"/>
    <cellStyle name="T_Sheet1" xfId="1793"/>
    <cellStyle name="T_TDT 3 xa VA chinh thuc" xfId="1794"/>
    <cellStyle name="T_TDT dieu chinh4.08 (GP-ST)" xfId="1795"/>
    <cellStyle name="T_Theo doi NT" xfId="1803"/>
    <cellStyle name="T_Thong ke TDTKKT - Nam 2005" xfId="1804"/>
    <cellStyle name="T_tien2004" xfId="1796"/>
    <cellStyle name="T_tien2004_Phụ luc goi 5" xfId="1797"/>
    <cellStyle name="T_Tinh KLHC goi 1" xfId="1798"/>
    <cellStyle name="T_TKE-ChoDon-sua" xfId="1799"/>
    <cellStyle name="T_Tong hop" xfId="1800"/>
    <cellStyle name="T_Tuyen (20-6-11 PA 2)" xfId="1801"/>
    <cellStyle name="T_Tuyen (21-7-11)-doan 1" xfId="1802"/>
    <cellStyle name="T_ÿÿÿÿÿ" xfId="1805"/>
    <cellStyle name="tde" xfId="1806"/>
    <cellStyle name="Text Indent A" xfId="1807"/>
    <cellStyle name="Text Indent B" xfId="1808"/>
    <cellStyle name="Text Indent C" xfId="1809"/>
    <cellStyle name="th" xfId="1830"/>
    <cellStyle name="than" xfId="1831"/>
    <cellStyle name="Thanh" xfId="1832"/>
    <cellStyle name="þ_x001d_ð" xfId="1833"/>
    <cellStyle name="þ_x001d_ð¤_x000c_¯þ_x0014__x000d_¨þU_x0001_À_x0004_ _x0015__x000f__x0001__x0001_" xfId="1834"/>
    <cellStyle name="þ_x001d_ð·" xfId="1835"/>
    <cellStyle name="þ_x001d_ð·_x000c_" xfId="1836"/>
    <cellStyle name="þ_x001d_ð·_x000c_æ" xfId="1837"/>
    <cellStyle name="þ_x001d_ð·_x000c_æþ'_x000d_ßþU" xfId="1838"/>
    <cellStyle name="þ_x001d_ð·_x000c_æþ'_x000d_ßþU_x0001_" xfId="1839"/>
    <cellStyle name="þ_x001d_ð·_x000c_æþ'_x000d_ßþU_x0001_Ø" xfId="1840"/>
    <cellStyle name="þ_x001d_ð·_x000c_æþ'_x000d_ßþU_x0001_Ø_x0005_" xfId="1841"/>
    <cellStyle name="þ_x001d_ð·_x000c_æþ'_x000d_ßþU_x0001_Ø_x0005_ü_x0014__x0007__x0001__x0001_" xfId="1842"/>
    <cellStyle name="þ_x001d_ðÇ%Uý—&amp;Hý9_x0008_Ÿ s_x000a__x0007__x0001__x0001_" xfId="1843"/>
    <cellStyle name="þ_x001d_ðK_x000c_Fý" xfId="1844"/>
    <cellStyle name="þ_x001d_ðK_x000c_Fý_x001b__x000d_9ýU_x0001_Ð_x0008_¦)_x0007__x0001__x0001_" xfId="1845"/>
    <cellStyle name="thuong-10" xfId="1846"/>
    <cellStyle name="thuong-11" xfId="1847"/>
    <cellStyle name="Thuyet minh" xfId="1848"/>
    <cellStyle name="Tiªu ®Ì" xfId="1810"/>
    <cellStyle name="Tien VN" xfId="1811"/>
    <cellStyle name="Tien1" xfId="1812"/>
    <cellStyle name="Tiêu đề" xfId="1814"/>
    <cellStyle name="Tieu_de_2" xfId="1813"/>
    <cellStyle name="Times New Roman" xfId="1815"/>
    <cellStyle name="Tính toán" xfId="1816"/>
    <cellStyle name="TiÓu môc" xfId="1817"/>
    <cellStyle name="tit1" xfId="1818"/>
    <cellStyle name="tit2" xfId="1819"/>
    <cellStyle name="tit3" xfId="1820"/>
    <cellStyle name="tit4" xfId="1821"/>
    <cellStyle name="Title 2" xfId="1822"/>
    <cellStyle name="Tổng" xfId="1826"/>
    <cellStyle name="Tongcong" xfId="1823"/>
    <cellStyle name="Tốt" xfId="1827"/>
    <cellStyle name="Total 2" xfId="1824"/>
    <cellStyle name="Total 2 2" xfId="2286"/>
    <cellStyle name="Total 3" xfId="1825"/>
    <cellStyle name="Total 3 2" xfId="2287"/>
    <cellStyle name="Total 3_GTNT 2018" xfId="2288"/>
    <cellStyle name="Trung tính" xfId="1849"/>
    <cellStyle name="Tusental (0)_pldt" xfId="1828"/>
    <cellStyle name="Tusental_pldt" xfId="1829"/>
    <cellStyle name="ux_3_¼­¿ï-¾È»ê" xfId="1850"/>
    <cellStyle name="Valuta (0)_CALPREZZ" xfId="1851"/>
    <cellStyle name="Valuta_ PESO ELETTR." xfId="1852"/>
    <cellStyle name="Văn bản Cảnh báo" xfId="1854"/>
    <cellStyle name="Văn bản Giải thích" xfId="1855"/>
    <cellStyle name="VANG1" xfId="1853"/>
    <cellStyle name="viet" xfId="1856"/>
    <cellStyle name="viet2" xfId="1857"/>
    <cellStyle name="Vietnam 1" xfId="1858"/>
    <cellStyle name="VN new romanNormal" xfId="1859"/>
    <cellStyle name="Vn Time 13" xfId="1860"/>
    <cellStyle name="Vn Time 14" xfId="1861"/>
    <cellStyle name="VN time new roman" xfId="1862"/>
    <cellStyle name="vn_time" xfId="1863"/>
    <cellStyle name="vnbo" xfId="1864"/>
    <cellStyle name="vnhead1" xfId="1867"/>
    <cellStyle name="vnhead2" xfId="1868"/>
    <cellStyle name="vnhead3" xfId="1869"/>
    <cellStyle name="vnhead4" xfId="1870"/>
    <cellStyle name="vntxt1" xfId="1865"/>
    <cellStyle name="vntxt2" xfId="1866"/>
    <cellStyle name="Währung [0]_ALLE_ITEMS_280800_EV_NL" xfId="1871"/>
    <cellStyle name="Währung_AKE_100N" xfId="1872"/>
    <cellStyle name="Walutowy [0]_Invoices2001Slovakia" xfId="1873"/>
    <cellStyle name="Walutowy_Invoices2001Slovakia" xfId="1874"/>
    <cellStyle name="Warning Text 2" xfId="1875"/>
    <cellStyle name="Worksheet" xfId="1876"/>
    <cellStyle name="xã Hộ Độ" xfId="1877"/>
    <cellStyle name="xan1" xfId="1878"/>
    <cellStyle name="Xấu" xfId="1879"/>
    <cellStyle name="xuan" xfId="1880"/>
    <cellStyle name="Ý kh¸c_B¶ng 1 (2)" xfId="1881"/>
    <cellStyle name=" [0.00]_ Att. 1- Cover" xfId="1882"/>
    <cellStyle name="_ Att. 1- Cover" xfId="1883"/>
    <cellStyle name="?_ Att. 1- Cover" xfId="1884"/>
    <cellStyle name="똿뗦먛귟 [0.00]_PRODUCT DETAIL Q1" xfId="1885"/>
    <cellStyle name="똿뗦먛귟_PRODUCT DETAIL Q1" xfId="1886"/>
    <cellStyle name="믅됞 [0.00]_PRODUCT DETAIL Q1" xfId="1887"/>
    <cellStyle name="믅됞_PRODUCT DETAIL Q1" xfId="1888"/>
    <cellStyle name="백분율_95" xfId="1889"/>
    <cellStyle name="뷭?_BOOKSHIP" xfId="1890"/>
    <cellStyle name="안건회계법인" xfId="1891"/>
    <cellStyle name="콤맀_Sheet1_총괄표 (수출입) (2)" xfId="1892"/>
    <cellStyle name="콤마 [ - 유형1" xfId="1893"/>
    <cellStyle name="콤마 [ - 유형2" xfId="1894"/>
    <cellStyle name="콤마 [ - 유형3" xfId="1895"/>
    <cellStyle name="콤마 [ - 유형4" xfId="1896"/>
    <cellStyle name="콤마 [ - 유형5" xfId="1897"/>
    <cellStyle name="콤마 [ - 유형6" xfId="1898"/>
    <cellStyle name="콤마 [ - 유형7" xfId="1899"/>
    <cellStyle name="콤마 [ - 유형8" xfId="1900"/>
    <cellStyle name="콤마 [0]_ 비목별 월별기술 " xfId="1901"/>
    <cellStyle name="콤마_ 비목별 월별기술 " xfId="1902"/>
    <cellStyle name="통화 [0]_1" xfId="1903"/>
    <cellStyle name="통화_1" xfId="1904"/>
    <cellStyle name="표섀_변경(최종)" xfId="1905"/>
    <cellStyle name="표준_ 97년 경영분석(안)" xfId="1906"/>
    <cellStyle name="一般_00Q3902REV.1" xfId="1907"/>
    <cellStyle name="千分位[0]_00Q3902REV.1" xfId="1908"/>
    <cellStyle name="千分位_00Q3902REV.1" xfId="1909"/>
    <cellStyle name="桁区切り [0.00]_3_RawWaterTrans" xfId="1910"/>
    <cellStyle name="桁区切り_BE-BQ" xfId="1911"/>
    <cellStyle name="標準_(A1)BOQ " xfId="1912"/>
    <cellStyle name="貨幣 [0]_00Q3902REV.1" xfId="1913"/>
    <cellStyle name="貨幣[0]_BRE" xfId="1914"/>
    <cellStyle name="貨幣_00Q3902REV.1" xfId="1915"/>
    <cellStyle name="超連結_Book1" xfId="1916"/>
    <cellStyle name="通貨 [0.00]_BE-BQ" xfId="1917"/>
    <cellStyle name="通貨_BE-BQ" xfId="1918"/>
    <cellStyle name="隨後的超連結_Book1" xfId="19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UU%20HUNG\2020\BAO%20CAO\THANG%208\BAO%20CAO%20HOP%20BCD%20THANG%208\TONG%20HOP%20THANG%207,%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 MH"/>
      <sheetName val="b2 tht"/>
      <sheetName val="B3 htx"/>
      <sheetName val="b4 dn"/>
      <sheetName val="Sheet3"/>
      <sheetName val="Sheet1"/>
      <sheetName val="Sheet2"/>
      <sheetName val="B10. Giai ngan"/>
      <sheetName val="VUON MAU"/>
      <sheetName val="Sheet4"/>
      <sheetName val="Sheet5"/>
      <sheetName val="Sheet6"/>
      <sheetName val="vu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pane xSplit="2" ySplit="6" topLeftCell="C15" activePane="bottomRight" state="frozen"/>
      <selection pane="topRight" activeCell="C1" sqref="C1"/>
      <selection pane="bottomLeft" activeCell="A7" sqref="A7"/>
      <selection pane="bottomRight" activeCell="K21" sqref="K21"/>
    </sheetView>
  </sheetViews>
  <sheetFormatPr defaultColWidth="9.09765625" defaultRowHeight="13"/>
  <cols>
    <col min="1" max="1" width="4.296875" style="80" customWidth="1"/>
    <col min="2" max="2" width="14.59765625" style="80" customWidth="1"/>
    <col min="3" max="10" width="6.09765625" style="80" customWidth="1"/>
    <col min="11" max="11" width="41.59765625" style="80" customWidth="1"/>
    <col min="12" max="12" width="7.296875" style="80" customWidth="1"/>
    <col min="13" max="21" width="5.8984375" style="80" customWidth="1"/>
    <col min="22" max="22" width="7.8984375" style="80" customWidth="1"/>
    <col min="23" max="23" width="9.09765625" style="80" customWidth="1"/>
    <col min="24" max="16384" width="9.09765625" style="80"/>
  </cols>
  <sheetData>
    <row r="1" spans="1:24" ht="21.65" customHeight="1">
      <c r="A1" s="272" t="s">
        <v>152</v>
      </c>
      <c r="B1" s="272"/>
      <c r="C1" s="272"/>
      <c r="D1" s="272"/>
      <c r="E1" s="272"/>
      <c r="F1" s="272"/>
      <c r="G1" s="272"/>
      <c r="H1" s="272"/>
      <c r="I1" s="272"/>
      <c r="J1" s="272"/>
      <c r="K1" s="272"/>
      <c r="L1" s="272"/>
      <c r="M1" s="272"/>
      <c r="N1" s="272"/>
      <c r="O1" s="272"/>
      <c r="P1" s="272"/>
      <c r="Q1" s="272"/>
      <c r="R1" s="272"/>
      <c r="S1" s="272"/>
      <c r="T1" s="272"/>
      <c r="U1" s="272"/>
      <c r="V1" s="272"/>
    </row>
    <row r="2" spans="1:24">
      <c r="A2" s="331"/>
      <c r="B2" s="332"/>
      <c r="C2" s="333"/>
      <c r="D2" s="334"/>
      <c r="E2" s="334"/>
      <c r="F2" s="334"/>
      <c r="G2" s="333"/>
      <c r="H2" s="334"/>
      <c r="I2" s="334"/>
      <c r="J2" s="334"/>
      <c r="K2" s="334"/>
      <c r="L2" s="331"/>
      <c r="M2" s="331"/>
    </row>
    <row r="3" spans="1:24">
      <c r="A3" s="331"/>
      <c r="B3" s="332"/>
      <c r="C3" s="333"/>
      <c r="D3" s="334"/>
      <c r="E3" s="334"/>
      <c r="F3" s="334"/>
      <c r="G3" s="333"/>
      <c r="H3" s="334"/>
      <c r="I3" s="334"/>
      <c r="J3" s="334"/>
      <c r="K3" s="334"/>
      <c r="L3" s="331"/>
      <c r="M3" s="331"/>
    </row>
    <row r="4" spans="1:24" ht="22.5" customHeight="1">
      <c r="A4" s="335" t="s">
        <v>0</v>
      </c>
      <c r="B4" s="335" t="s">
        <v>4</v>
      </c>
      <c r="C4" s="336" t="s">
        <v>333</v>
      </c>
      <c r="D4" s="336"/>
      <c r="E4" s="336"/>
      <c r="F4" s="336"/>
      <c r="G4" s="336"/>
      <c r="H4" s="336"/>
      <c r="I4" s="336"/>
      <c r="J4" s="336"/>
      <c r="K4" s="336"/>
      <c r="L4" s="336"/>
      <c r="M4" s="336"/>
      <c r="N4" s="336" t="s">
        <v>107</v>
      </c>
      <c r="O4" s="336"/>
      <c r="P4" s="336"/>
      <c r="Q4" s="336"/>
      <c r="R4" s="336"/>
      <c r="S4" s="336"/>
      <c r="T4" s="336"/>
      <c r="U4" s="336"/>
      <c r="V4" s="337" t="s">
        <v>97</v>
      </c>
    </row>
    <row r="5" spans="1:24" ht="32.5" customHeight="1">
      <c r="A5" s="335"/>
      <c r="B5" s="335"/>
      <c r="C5" s="338" t="s">
        <v>6</v>
      </c>
      <c r="D5" s="338"/>
      <c r="E5" s="338"/>
      <c r="F5" s="338"/>
      <c r="G5" s="276" t="s">
        <v>104</v>
      </c>
      <c r="H5" s="276"/>
      <c r="I5" s="276"/>
      <c r="J5" s="276"/>
      <c r="K5" s="337" t="s">
        <v>106</v>
      </c>
      <c r="L5" s="337" t="s">
        <v>5</v>
      </c>
      <c r="M5" s="337" t="s">
        <v>97</v>
      </c>
      <c r="N5" s="338" t="s">
        <v>6</v>
      </c>
      <c r="O5" s="338"/>
      <c r="P5" s="338"/>
      <c r="Q5" s="338"/>
      <c r="R5" s="273" t="s">
        <v>104</v>
      </c>
      <c r="S5" s="274"/>
      <c r="T5" s="274"/>
      <c r="U5" s="275"/>
      <c r="V5" s="337"/>
    </row>
    <row r="6" spans="1:24" ht="28" customHeight="1">
      <c r="A6" s="335"/>
      <c r="B6" s="335"/>
      <c r="C6" s="339" t="s">
        <v>3</v>
      </c>
      <c r="D6" s="340" t="s">
        <v>7</v>
      </c>
      <c r="E6" s="53" t="s">
        <v>8</v>
      </c>
      <c r="F6" s="53" t="s">
        <v>9</v>
      </c>
      <c r="G6" s="339" t="s">
        <v>3</v>
      </c>
      <c r="H6" s="340" t="s">
        <v>7</v>
      </c>
      <c r="I6" s="53" t="s">
        <v>8</v>
      </c>
      <c r="J6" s="53" t="s">
        <v>9</v>
      </c>
      <c r="K6" s="337"/>
      <c r="L6" s="337"/>
      <c r="M6" s="337"/>
      <c r="N6" s="339" t="s">
        <v>3</v>
      </c>
      <c r="O6" s="340" t="s">
        <v>7</v>
      </c>
      <c r="P6" s="53" t="s">
        <v>8</v>
      </c>
      <c r="Q6" s="53" t="s">
        <v>9</v>
      </c>
      <c r="R6" s="339" t="s">
        <v>3</v>
      </c>
      <c r="S6" s="340" t="s">
        <v>7</v>
      </c>
      <c r="T6" s="53" t="s">
        <v>8</v>
      </c>
      <c r="U6" s="53" t="s">
        <v>9</v>
      </c>
      <c r="V6" s="337"/>
    </row>
    <row r="7" spans="1:24" s="92" customFormat="1" ht="24" customHeight="1">
      <c r="A7" s="341">
        <v>1</v>
      </c>
      <c r="B7" s="342" t="s">
        <v>23</v>
      </c>
      <c r="C7" s="343">
        <f t="shared" ref="C7:C20" si="0">D7+E7+F7</f>
        <v>0</v>
      </c>
      <c r="D7" s="344">
        <v>0</v>
      </c>
      <c r="E7" s="344">
        <v>0</v>
      </c>
      <c r="F7" s="344">
        <v>0</v>
      </c>
      <c r="G7" s="343">
        <f t="shared" ref="G7:G20" si="1">H7+I7+J7</f>
        <v>0</v>
      </c>
      <c r="H7" s="344">
        <v>0</v>
      </c>
      <c r="I7" s="344">
        <v>0</v>
      </c>
      <c r="J7" s="344">
        <v>0</v>
      </c>
      <c r="K7" s="345" t="s">
        <v>124</v>
      </c>
      <c r="L7" s="346">
        <v>8421</v>
      </c>
      <c r="M7" s="347">
        <f t="shared" ref="M7:M20" si="2">C7/L7*100</f>
        <v>0</v>
      </c>
      <c r="N7" s="348">
        <f>O7+P7+Q7</f>
        <v>553</v>
      </c>
      <c r="O7" s="348">
        <v>45</v>
      </c>
      <c r="P7" s="348">
        <v>33</v>
      </c>
      <c r="Q7" s="348">
        <v>475</v>
      </c>
      <c r="R7" s="348">
        <f t="shared" ref="R7:R20" si="3">S7+T7+U7</f>
        <v>108</v>
      </c>
      <c r="S7" s="348">
        <v>26</v>
      </c>
      <c r="T7" s="348">
        <v>13</v>
      </c>
      <c r="U7" s="348">
        <v>69</v>
      </c>
      <c r="V7" s="349">
        <f t="shared" ref="V7:V20" si="4">N7/L7*100</f>
        <v>6.5669160432252696</v>
      </c>
      <c r="W7" s="92">
        <v>4</v>
      </c>
      <c r="X7" s="92">
        <v>5</v>
      </c>
    </row>
    <row r="8" spans="1:24" s="92" customFormat="1" ht="24" customHeight="1">
      <c r="A8" s="341">
        <v>2</v>
      </c>
      <c r="B8" s="342" t="s">
        <v>12</v>
      </c>
      <c r="C8" s="343">
        <f t="shared" si="0"/>
        <v>5</v>
      </c>
      <c r="D8" s="344">
        <v>0</v>
      </c>
      <c r="E8" s="344">
        <v>0</v>
      </c>
      <c r="F8" s="344">
        <v>5</v>
      </c>
      <c r="G8" s="343">
        <f t="shared" si="1"/>
        <v>4</v>
      </c>
      <c r="H8" s="350">
        <v>0</v>
      </c>
      <c r="I8" s="350">
        <v>0</v>
      </c>
      <c r="J8" s="350">
        <v>4</v>
      </c>
      <c r="K8" s="345" t="s">
        <v>139</v>
      </c>
      <c r="L8" s="346">
        <v>28319</v>
      </c>
      <c r="M8" s="347">
        <f t="shared" si="2"/>
        <v>1.7655990677636922E-2</v>
      </c>
      <c r="N8" s="348">
        <f>O8+P8+Q8</f>
        <v>3219</v>
      </c>
      <c r="O8" s="348">
        <v>113</v>
      </c>
      <c r="P8" s="348">
        <v>211</v>
      </c>
      <c r="Q8" s="348">
        <v>2895</v>
      </c>
      <c r="R8" s="348">
        <f t="shared" si="3"/>
        <v>3144</v>
      </c>
      <c r="S8" s="348">
        <v>113</v>
      </c>
      <c r="T8" s="348">
        <v>211</v>
      </c>
      <c r="U8" s="348">
        <v>2820</v>
      </c>
      <c r="V8" s="349">
        <f t="shared" si="4"/>
        <v>11.36692679826265</v>
      </c>
      <c r="W8" s="92">
        <v>18</v>
      </c>
      <c r="X8" s="92">
        <v>16</v>
      </c>
    </row>
    <row r="9" spans="1:24" s="92" customFormat="1" ht="24" customHeight="1">
      <c r="A9" s="341">
        <v>3</v>
      </c>
      <c r="B9" s="342" t="s">
        <v>15</v>
      </c>
      <c r="C9" s="343">
        <f t="shared" si="0"/>
        <v>3</v>
      </c>
      <c r="D9" s="344">
        <v>0</v>
      </c>
      <c r="E9" s="344">
        <v>2</v>
      </c>
      <c r="F9" s="344">
        <v>1</v>
      </c>
      <c r="G9" s="343">
        <f t="shared" si="1"/>
        <v>0</v>
      </c>
      <c r="H9" s="344">
        <v>0</v>
      </c>
      <c r="I9" s="344">
        <v>0</v>
      </c>
      <c r="J9" s="344">
        <v>0</v>
      </c>
      <c r="K9" s="345" t="s">
        <v>128</v>
      </c>
      <c r="L9" s="346">
        <v>29925</v>
      </c>
      <c r="M9" s="347">
        <f t="shared" si="2"/>
        <v>1.0025062656641605E-2</v>
      </c>
      <c r="N9" s="348">
        <f>O9+P9+Q9</f>
        <v>1438</v>
      </c>
      <c r="O9" s="348">
        <v>191</v>
      </c>
      <c r="P9" s="348">
        <v>287</v>
      </c>
      <c r="Q9" s="348">
        <v>960</v>
      </c>
      <c r="R9" s="348">
        <f t="shared" si="3"/>
        <v>846</v>
      </c>
      <c r="S9" s="348">
        <v>106</v>
      </c>
      <c r="T9" s="348">
        <v>137</v>
      </c>
      <c r="U9" s="348">
        <v>603</v>
      </c>
      <c r="V9" s="349">
        <f t="shared" si="4"/>
        <v>4.8053467000835424</v>
      </c>
      <c r="W9" s="92">
        <v>13</v>
      </c>
      <c r="X9" s="92">
        <v>13</v>
      </c>
    </row>
    <row r="10" spans="1:24" s="92" customFormat="1" ht="24" customHeight="1">
      <c r="A10" s="341">
        <v>4</v>
      </c>
      <c r="B10" s="342" t="s">
        <v>19</v>
      </c>
      <c r="C10" s="343">
        <f t="shared" si="0"/>
        <v>5</v>
      </c>
      <c r="D10" s="344">
        <v>0</v>
      </c>
      <c r="E10" s="344">
        <v>0</v>
      </c>
      <c r="F10" s="344">
        <v>5</v>
      </c>
      <c r="G10" s="343">
        <f t="shared" si="1"/>
        <v>0</v>
      </c>
      <c r="H10" s="344">
        <v>0</v>
      </c>
      <c r="I10" s="344">
        <v>0</v>
      </c>
      <c r="J10" s="344">
        <v>0</v>
      </c>
      <c r="K10" s="345" t="s">
        <v>130</v>
      </c>
      <c r="L10" s="346">
        <v>31456</v>
      </c>
      <c r="M10" s="347">
        <f t="shared" si="2"/>
        <v>1.5895218718209564E-2</v>
      </c>
      <c r="N10" s="348">
        <f>O10+P10+Q10</f>
        <v>2499</v>
      </c>
      <c r="O10" s="348">
        <v>154</v>
      </c>
      <c r="P10" s="348">
        <v>248</v>
      </c>
      <c r="Q10" s="348">
        <v>2097</v>
      </c>
      <c r="R10" s="348">
        <f t="shared" si="3"/>
        <v>1932</v>
      </c>
      <c r="S10" s="348">
        <v>132</v>
      </c>
      <c r="T10" s="348">
        <v>167</v>
      </c>
      <c r="U10" s="348">
        <v>1633</v>
      </c>
      <c r="V10" s="349">
        <f t="shared" si="4"/>
        <v>7.9444303153611395</v>
      </c>
      <c r="W10" s="92">
        <v>21</v>
      </c>
      <c r="X10" s="92">
        <v>21</v>
      </c>
    </row>
    <row r="11" spans="1:24" s="92" customFormat="1" ht="24" customHeight="1">
      <c r="A11" s="341">
        <v>5</v>
      </c>
      <c r="B11" s="342" t="s">
        <v>17</v>
      </c>
      <c r="C11" s="343">
        <f t="shared" si="0"/>
        <v>2</v>
      </c>
      <c r="D11" s="344">
        <v>0</v>
      </c>
      <c r="E11" s="344">
        <v>1</v>
      </c>
      <c r="F11" s="344">
        <v>1</v>
      </c>
      <c r="G11" s="343">
        <f t="shared" si="1"/>
        <v>2</v>
      </c>
      <c r="H11" s="344">
        <v>0</v>
      </c>
      <c r="I11" s="344">
        <v>1</v>
      </c>
      <c r="J11" s="344">
        <v>1</v>
      </c>
      <c r="K11" s="345" t="s">
        <v>334</v>
      </c>
      <c r="L11" s="346">
        <v>36622</v>
      </c>
      <c r="M11" s="347">
        <f t="shared" si="2"/>
        <v>5.461198186882202E-3</v>
      </c>
      <c r="N11" s="348">
        <f>O11+P11+Q11</f>
        <v>1466</v>
      </c>
      <c r="O11" s="348">
        <v>235</v>
      </c>
      <c r="P11" s="348">
        <v>164</v>
      </c>
      <c r="Q11" s="348">
        <v>1067</v>
      </c>
      <c r="R11" s="348">
        <f t="shared" si="3"/>
        <v>1221</v>
      </c>
      <c r="S11" s="348">
        <v>213</v>
      </c>
      <c r="T11" s="348">
        <v>130</v>
      </c>
      <c r="U11" s="348">
        <v>878</v>
      </c>
      <c r="V11" s="349">
        <f t="shared" si="4"/>
        <v>4.0030582709846536</v>
      </c>
      <c r="W11" s="92">
        <v>23</v>
      </c>
      <c r="X11" s="92">
        <v>19</v>
      </c>
    </row>
    <row r="12" spans="1:24" s="92" customFormat="1" ht="24" customHeight="1">
      <c r="A12" s="341">
        <v>6</v>
      </c>
      <c r="B12" s="342" t="s">
        <v>21</v>
      </c>
      <c r="C12" s="343">
        <f t="shared" si="0"/>
        <v>8</v>
      </c>
      <c r="D12" s="344">
        <v>2</v>
      </c>
      <c r="E12" s="344">
        <v>2</v>
      </c>
      <c r="F12" s="344">
        <v>4</v>
      </c>
      <c r="G12" s="343">
        <f t="shared" si="1"/>
        <v>2</v>
      </c>
      <c r="H12" s="344">
        <v>0</v>
      </c>
      <c r="I12" s="344">
        <v>1</v>
      </c>
      <c r="J12" s="344">
        <v>1</v>
      </c>
      <c r="K12" s="351" t="s">
        <v>144</v>
      </c>
      <c r="L12" s="346">
        <v>35611</v>
      </c>
      <c r="M12" s="347">
        <f t="shared" si="2"/>
        <v>2.2464968689449888E-2</v>
      </c>
      <c r="N12" s="348">
        <v>1232</v>
      </c>
      <c r="O12" s="348">
        <v>167</v>
      </c>
      <c r="P12" s="348">
        <v>218</v>
      </c>
      <c r="Q12" s="348">
        <v>940</v>
      </c>
      <c r="R12" s="348">
        <f t="shared" si="3"/>
        <v>909</v>
      </c>
      <c r="S12" s="348">
        <v>138</v>
      </c>
      <c r="T12" s="348">
        <v>169</v>
      </c>
      <c r="U12" s="348">
        <v>602</v>
      </c>
      <c r="V12" s="349">
        <f t="shared" si="4"/>
        <v>3.4596051781752832</v>
      </c>
      <c r="W12" s="92">
        <v>20</v>
      </c>
      <c r="X12" s="92">
        <v>17</v>
      </c>
    </row>
    <row r="13" spans="1:24" s="92" customFormat="1" ht="24" customHeight="1">
      <c r="A13" s="341">
        <v>7</v>
      </c>
      <c r="B13" s="342" t="s">
        <v>18</v>
      </c>
      <c r="C13" s="343">
        <f t="shared" si="0"/>
        <v>10</v>
      </c>
      <c r="D13" s="344">
        <v>0</v>
      </c>
      <c r="E13" s="344">
        <v>2</v>
      </c>
      <c r="F13" s="344">
        <v>8</v>
      </c>
      <c r="G13" s="343">
        <f t="shared" si="1"/>
        <v>3</v>
      </c>
      <c r="H13" s="344">
        <v>0</v>
      </c>
      <c r="I13" s="344">
        <v>0</v>
      </c>
      <c r="J13" s="344">
        <v>3</v>
      </c>
      <c r="K13" s="345" t="s">
        <v>132</v>
      </c>
      <c r="L13" s="346">
        <v>31324</v>
      </c>
      <c r="M13" s="347">
        <f t="shared" si="2"/>
        <v>3.1924403013663644E-2</v>
      </c>
      <c r="N13" s="348">
        <f t="shared" ref="N13:N20" si="5">O13+P13+Q13</f>
        <v>1384</v>
      </c>
      <c r="O13" s="348">
        <v>89</v>
      </c>
      <c r="P13" s="348">
        <v>128</v>
      </c>
      <c r="Q13" s="348">
        <v>1167</v>
      </c>
      <c r="R13" s="348">
        <f t="shared" si="3"/>
        <v>1119</v>
      </c>
      <c r="S13" s="348">
        <v>62</v>
      </c>
      <c r="T13" s="348">
        <v>89</v>
      </c>
      <c r="U13" s="348">
        <v>968</v>
      </c>
      <c r="V13" s="349">
        <f t="shared" si="4"/>
        <v>4.4183373770910483</v>
      </c>
      <c r="W13" s="92">
        <v>19</v>
      </c>
      <c r="X13" s="92">
        <v>18</v>
      </c>
    </row>
    <row r="14" spans="1:24" s="98" customFormat="1" ht="24" customHeight="1">
      <c r="A14" s="352">
        <v>8</v>
      </c>
      <c r="B14" s="353" t="s">
        <v>13</v>
      </c>
      <c r="C14" s="354">
        <f t="shared" si="0"/>
        <v>11</v>
      </c>
      <c r="D14" s="355">
        <v>0</v>
      </c>
      <c r="E14" s="355">
        <v>1</v>
      </c>
      <c r="F14" s="355">
        <v>10</v>
      </c>
      <c r="G14" s="354">
        <f t="shared" si="1"/>
        <v>7</v>
      </c>
      <c r="H14" s="355">
        <v>0</v>
      </c>
      <c r="I14" s="355">
        <v>1</v>
      </c>
      <c r="J14" s="355">
        <v>6</v>
      </c>
      <c r="K14" s="356" t="s">
        <v>137</v>
      </c>
      <c r="L14" s="357">
        <v>31750</v>
      </c>
      <c r="M14" s="347">
        <f t="shared" si="2"/>
        <v>3.4645669291338582E-2</v>
      </c>
      <c r="N14" s="358">
        <f t="shared" si="5"/>
        <v>913</v>
      </c>
      <c r="O14" s="358">
        <v>61</v>
      </c>
      <c r="P14" s="358">
        <v>112</v>
      </c>
      <c r="Q14" s="358">
        <v>740</v>
      </c>
      <c r="R14" s="358">
        <v>704</v>
      </c>
      <c r="S14" s="358">
        <v>55</v>
      </c>
      <c r="T14" s="358">
        <v>91</v>
      </c>
      <c r="U14" s="358">
        <v>576</v>
      </c>
      <c r="V14" s="359">
        <f t="shared" si="4"/>
        <v>2.8755905511811024</v>
      </c>
      <c r="W14" s="98">
        <v>15</v>
      </c>
      <c r="X14" s="98">
        <v>12</v>
      </c>
    </row>
    <row r="15" spans="1:24" s="92" customFormat="1" ht="24" customHeight="1">
      <c r="A15" s="341">
        <v>9</v>
      </c>
      <c r="B15" s="342" t="s">
        <v>16</v>
      </c>
      <c r="C15" s="343">
        <f t="shared" si="0"/>
        <v>3</v>
      </c>
      <c r="D15" s="344">
        <v>0</v>
      </c>
      <c r="E15" s="344">
        <v>0</v>
      </c>
      <c r="F15" s="344">
        <v>3</v>
      </c>
      <c r="G15" s="343">
        <f t="shared" si="1"/>
        <v>0</v>
      </c>
      <c r="H15" s="344">
        <v>0</v>
      </c>
      <c r="I15" s="344">
        <v>0</v>
      </c>
      <c r="J15" s="344">
        <v>0</v>
      </c>
      <c r="K15" s="345" t="s">
        <v>142</v>
      </c>
      <c r="L15" s="346">
        <v>23920</v>
      </c>
      <c r="M15" s="347">
        <f t="shared" si="2"/>
        <v>1.2541806020066888E-2</v>
      </c>
      <c r="N15" s="348">
        <f t="shared" si="5"/>
        <v>715</v>
      </c>
      <c r="O15" s="348">
        <v>103</v>
      </c>
      <c r="P15" s="348">
        <v>118</v>
      </c>
      <c r="Q15" s="348">
        <v>494</v>
      </c>
      <c r="R15" s="348">
        <f t="shared" si="3"/>
        <v>585</v>
      </c>
      <c r="S15" s="348">
        <v>83</v>
      </c>
      <c r="T15" s="348">
        <v>81</v>
      </c>
      <c r="U15" s="348">
        <v>421</v>
      </c>
      <c r="V15" s="349">
        <f t="shared" si="4"/>
        <v>2.9891304347826089</v>
      </c>
      <c r="W15" s="92">
        <v>13</v>
      </c>
      <c r="X15" s="92">
        <v>14</v>
      </c>
    </row>
    <row r="16" spans="1:24" s="92" customFormat="1" ht="24" customHeight="1">
      <c r="A16" s="341">
        <v>10</v>
      </c>
      <c r="B16" s="342" t="s">
        <v>14</v>
      </c>
      <c r="C16" s="343">
        <f t="shared" si="0"/>
        <v>1</v>
      </c>
      <c r="D16" s="344">
        <v>0</v>
      </c>
      <c r="E16" s="344">
        <v>0</v>
      </c>
      <c r="F16" s="344">
        <v>1</v>
      </c>
      <c r="G16" s="343">
        <f t="shared" si="1"/>
        <v>0</v>
      </c>
      <c r="H16" s="344">
        <v>0</v>
      </c>
      <c r="I16" s="344">
        <v>0</v>
      </c>
      <c r="J16" s="344">
        <v>0</v>
      </c>
      <c r="K16" s="360" t="s">
        <v>135</v>
      </c>
      <c r="L16" s="346">
        <v>22035</v>
      </c>
      <c r="M16" s="347">
        <f t="shared" si="2"/>
        <v>4.538234626730202E-3</v>
      </c>
      <c r="N16" s="348">
        <f t="shared" si="5"/>
        <v>574</v>
      </c>
      <c r="O16" s="348">
        <v>127</v>
      </c>
      <c r="P16" s="348">
        <v>141</v>
      </c>
      <c r="Q16" s="348">
        <v>306</v>
      </c>
      <c r="R16" s="348">
        <f t="shared" si="3"/>
        <v>389</v>
      </c>
      <c r="S16" s="348">
        <v>57</v>
      </c>
      <c r="T16" s="348">
        <v>102</v>
      </c>
      <c r="U16" s="348">
        <v>230</v>
      </c>
      <c r="V16" s="349">
        <f t="shared" si="4"/>
        <v>2.6049466757431357</v>
      </c>
      <c r="W16" s="92">
        <v>11</v>
      </c>
      <c r="X16" s="92">
        <v>10</v>
      </c>
    </row>
    <row r="17" spans="1:24" s="92" customFormat="1" ht="24" customHeight="1">
      <c r="A17" s="341">
        <v>11</v>
      </c>
      <c r="B17" s="342" t="s">
        <v>11</v>
      </c>
      <c r="C17" s="343">
        <f t="shared" si="0"/>
        <v>2</v>
      </c>
      <c r="D17" s="344">
        <v>1</v>
      </c>
      <c r="E17" s="344">
        <v>1</v>
      </c>
      <c r="F17" s="344">
        <v>0</v>
      </c>
      <c r="G17" s="343">
        <f t="shared" si="1"/>
        <v>0</v>
      </c>
      <c r="H17" s="344">
        <v>0</v>
      </c>
      <c r="I17" s="344">
        <v>0</v>
      </c>
      <c r="J17" s="344">
        <v>0</v>
      </c>
      <c r="K17" s="345" t="s">
        <v>335</v>
      </c>
      <c r="L17" s="346">
        <v>7542</v>
      </c>
      <c r="M17" s="347">
        <f t="shared" si="2"/>
        <v>2.6518164942985947E-2</v>
      </c>
      <c r="N17" s="348">
        <f t="shared" si="5"/>
        <v>1825</v>
      </c>
      <c r="O17" s="348">
        <v>83</v>
      </c>
      <c r="P17" s="348">
        <v>151</v>
      </c>
      <c r="Q17" s="348">
        <v>1591</v>
      </c>
      <c r="R17" s="348">
        <f t="shared" si="3"/>
        <v>1740</v>
      </c>
      <c r="S17" s="348">
        <v>83</v>
      </c>
      <c r="T17" s="348">
        <v>136</v>
      </c>
      <c r="U17" s="348">
        <v>1521</v>
      </c>
      <c r="V17" s="349">
        <f t="shared" si="4"/>
        <v>24.197825510474676</v>
      </c>
      <c r="W17" s="92">
        <v>11</v>
      </c>
      <c r="X17" s="92">
        <v>7</v>
      </c>
    </row>
    <row r="18" spans="1:24" s="92" customFormat="1" ht="24" customHeight="1">
      <c r="A18" s="341">
        <v>12</v>
      </c>
      <c r="B18" s="342" t="s">
        <v>10</v>
      </c>
      <c r="C18" s="343">
        <f t="shared" si="0"/>
        <v>2</v>
      </c>
      <c r="D18" s="361">
        <v>0</v>
      </c>
      <c r="E18" s="361">
        <v>0</v>
      </c>
      <c r="F18" s="361">
        <v>2</v>
      </c>
      <c r="G18" s="343">
        <f t="shared" si="1"/>
        <v>0</v>
      </c>
      <c r="H18" s="344">
        <v>0</v>
      </c>
      <c r="I18" s="344">
        <v>0</v>
      </c>
      <c r="J18" s="344">
        <v>0</v>
      </c>
      <c r="K18" s="345" t="s">
        <v>146</v>
      </c>
      <c r="L18" s="346">
        <v>7906</v>
      </c>
      <c r="M18" s="347">
        <f t="shared" si="2"/>
        <v>2.5297242600556536E-2</v>
      </c>
      <c r="N18" s="348">
        <f t="shared" si="5"/>
        <v>251</v>
      </c>
      <c r="O18" s="348">
        <v>19</v>
      </c>
      <c r="P18" s="348">
        <v>32</v>
      </c>
      <c r="Q18" s="348">
        <v>200</v>
      </c>
      <c r="R18" s="348">
        <f t="shared" si="3"/>
        <v>125</v>
      </c>
      <c r="S18" s="348">
        <v>15</v>
      </c>
      <c r="T18" s="348">
        <v>20</v>
      </c>
      <c r="U18" s="348">
        <v>90</v>
      </c>
      <c r="V18" s="349">
        <f t="shared" si="4"/>
        <v>3.1748039463698459</v>
      </c>
      <c r="W18" s="92">
        <v>5</v>
      </c>
      <c r="X18" s="92">
        <v>4</v>
      </c>
    </row>
    <row r="19" spans="1:24" s="92" customFormat="1" ht="24" customHeight="1">
      <c r="A19" s="341">
        <v>13</v>
      </c>
      <c r="B19" s="342" t="s">
        <v>20</v>
      </c>
      <c r="C19" s="343">
        <f t="shared" si="0"/>
        <v>1</v>
      </c>
      <c r="D19" s="344">
        <v>0</v>
      </c>
      <c r="E19" s="344">
        <v>0</v>
      </c>
      <c r="F19" s="344">
        <v>1</v>
      </c>
      <c r="G19" s="343">
        <f t="shared" si="1"/>
        <v>0</v>
      </c>
      <c r="H19" s="344">
        <v>0</v>
      </c>
      <c r="I19" s="344">
        <v>0</v>
      </c>
      <c r="J19" s="344">
        <v>0</v>
      </c>
      <c r="K19" s="345">
        <v>0</v>
      </c>
      <c r="L19" s="346">
        <v>1185</v>
      </c>
      <c r="M19" s="347">
        <f t="shared" si="2"/>
        <v>8.4388185654008435E-2</v>
      </c>
      <c r="N19" s="348">
        <f t="shared" si="5"/>
        <v>31</v>
      </c>
      <c r="O19" s="348">
        <v>3</v>
      </c>
      <c r="P19" s="348">
        <v>9</v>
      </c>
      <c r="Q19" s="348">
        <v>19</v>
      </c>
      <c r="R19" s="348">
        <f t="shared" si="3"/>
        <v>31</v>
      </c>
      <c r="S19" s="348">
        <v>3</v>
      </c>
      <c r="T19" s="348">
        <v>9</v>
      </c>
      <c r="U19" s="348">
        <v>19</v>
      </c>
      <c r="V19" s="349">
        <f t="shared" si="4"/>
        <v>2.6160337552742616</v>
      </c>
      <c r="W19" s="92">
        <v>1</v>
      </c>
    </row>
    <row r="20" spans="1:24" ht="24" customHeight="1">
      <c r="A20" s="362" t="s">
        <v>1</v>
      </c>
      <c r="B20" s="363"/>
      <c r="C20" s="364">
        <f t="shared" si="0"/>
        <v>53</v>
      </c>
      <c r="D20" s="364">
        <f>SUM(D7:D19)</f>
        <v>3</v>
      </c>
      <c r="E20" s="364">
        <f>SUM(E7:E19)</f>
        <v>9</v>
      </c>
      <c r="F20" s="364">
        <f>SUM(F7:F19)</f>
        <v>41</v>
      </c>
      <c r="G20" s="364">
        <f t="shared" si="1"/>
        <v>18</v>
      </c>
      <c r="H20" s="364">
        <f>SUM(H7:H19)</f>
        <v>0</v>
      </c>
      <c r="I20" s="364">
        <f>SUM(I7:I19)</f>
        <v>3</v>
      </c>
      <c r="J20" s="364">
        <f>SUM(J7:J19)</f>
        <v>15</v>
      </c>
      <c r="K20" s="365" t="s">
        <v>336</v>
      </c>
      <c r="L20" s="366">
        <f>SUM(L7:L19)</f>
        <v>296016</v>
      </c>
      <c r="M20" s="367">
        <f t="shared" si="2"/>
        <v>1.7904437597967678E-2</v>
      </c>
      <c r="N20" s="88">
        <f t="shared" si="5"/>
        <v>16193</v>
      </c>
      <c r="O20" s="88">
        <f>SUM(O7:O19)</f>
        <v>1390</v>
      </c>
      <c r="P20" s="88">
        <f t="shared" ref="P20:U20" si="6">SUM(P7:P19)</f>
        <v>1852</v>
      </c>
      <c r="Q20" s="88">
        <f t="shared" si="6"/>
        <v>12951</v>
      </c>
      <c r="R20" s="88">
        <f t="shared" si="3"/>
        <v>12871</v>
      </c>
      <c r="S20" s="88">
        <f t="shared" si="6"/>
        <v>1086</v>
      </c>
      <c r="T20" s="88">
        <f t="shared" si="6"/>
        <v>1355</v>
      </c>
      <c r="U20" s="88">
        <f t="shared" si="6"/>
        <v>10430</v>
      </c>
      <c r="V20" s="89">
        <f t="shared" si="4"/>
        <v>5.4703124155451057</v>
      </c>
      <c r="W20" s="80">
        <v>182</v>
      </c>
      <c r="X20" s="80">
        <f t="shared" ref="X20" si="7">N20/W20</f>
        <v>88.972527472527474</v>
      </c>
    </row>
    <row r="21" spans="1:24" ht="31.5" customHeight="1">
      <c r="A21" s="368" t="s">
        <v>110</v>
      </c>
      <c r="B21" s="368"/>
      <c r="C21" s="369"/>
      <c r="D21" s="369"/>
      <c r="E21" s="369"/>
      <c r="F21" s="369"/>
      <c r="G21" s="369"/>
      <c r="H21" s="369"/>
      <c r="I21" s="369"/>
      <c r="J21" s="369"/>
      <c r="K21" s="370"/>
      <c r="L21" s="331"/>
      <c r="M21" s="331"/>
    </row>
    <row r="22" spans="1:24">
      <c r="A22" s="331"/>
      <c r="B22" s="331"/>
      <c r="C22" s="333"/>
      <c r="D22" s="334"/>
      <c r="E22" s="334"/>
      <c r="F22" s="334"/>
      <c r="G22" s="333"/>
      <c r="H22" s="334"/>
      <c r="I22" s="334"/>
      <c r="J22" s="334"/>
      <c r="K22" s="334"/>
      <c r="L22" s="331"/>
      <c r="M22" s="331"/>
    </row>
  </sheetData>
  <mergeCells count="15">
    <mergeCell ref="M5:M6"/>
    <mergeCell ref="N5:Q5"/>
    <mergeCell ref="R5:U5"/>
    <mergeCell ref="A20:B20"/>
    <mergeCell ref="A21:J21"/>
    <mergeCell ref="A1:V1"/>
    <mergeCell ref="A4:A6"/>
    <mergeCell ref="B4:B6"/>
    <mergeCell ref="C4:M4"/>
    <mergeCell ref="N4:U4"/>
    <mergeCell ref="V4:V6"/>
    <mergeCell ref="C5:F5"/>
    <mergeCell ref="G5:J5"/>
    <mergeCell ref="K5:K6"/>
    <mergeCell ref="L5:L6"/>
  </mergeCells>
  <pageMargins left="0.39370078740157483" right="0.31496062992125984" top="0.42" bottom="0.21" header="0.31496062992125984" footer="0.2"/>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D3:M17"/>
  <sheetViews>
    <sheetView topLeftCell="A7" workbookViewId="0">
      <selection activeCell="N16" sqref="N16"/>
    </sheetView>
  </sheetViews>
  <sheetFormatPr defaultRowHeight="12.5"/>
  <cols>
    <col min="4" max="4" width="11.69921875" customWidth="1"/>
  </cols>
  <sheetData>
    <row r="3" spans="4:13" ht="31">
      <c r="D3" s="40" t="s">
        <v>17</v>
      </c>
      <c r="E3" s="39">
        <v>10</v>
      </c>
      <c r="H3" s="41" t="s">
        <v>12</v>
      </c>
      <c r="I3" s="44">
        <v>13</v>
      </c>
      <c r="L3" s="41" t="s">
        <v>19</v>
      </c>
      <c r="M3" s="44">
        <v>18</v>
      </c>
    </row>
    <row r="4" spans="4:13" ht="31">
      <c r="D4" s="41" t="s">
        <v>13</v>
      </c>
      <c r="E4" s="39">
        <v>9</v>
      </c>
      <c r="H4" s="41" t="s">
        <v>19</v>
      </c>
      <c r="I4" s="44">
        <v>12</v>
      </c>
      <c r="L4" s="41" t="s">
        <v>21</v>
      </c>
      <c r="M4" s="44">
        <v>13</v>
      </c>
    </row>
    <row r="5" spans="4:13" ht="31">
      <c r="D5" s="41" t="s">
        <v>18</v>
      </c>
      <c r="E5" s="39">
        <v>7</v>
      </c>
      <c r="H5" s="41" t="s">
        <v>13</v>
      </c>
      <c r="I5" s="44">
        <v>12</v>
      </c>
      <c r="L5" s="41" t="s">
        <v>15</v>
      </c>
      <c r="M5" s="44">
        <v>12</v>
      </c>
    </row>
    <row r="6" spans="4:13" ht="31">
      <c r="D6" s="41" t="s">
        <v>12</v>
      </c>
      <c r="E6" s="39">
        <v>6</v>
      </c>
      <c r="H6" s="41" t="s">
        <v>17</v>
      </c>
      <c r="I6" s="44">
        <v>9</v>
      </c>
      <c r="L6" s="41" t="s">
        <v>13</v>
      </c>
      <c r="M6" s="44">
        <v>12</v>
      </c>
    </row>
    <row r="7" spans="4:13" ht="31">
      <c r="D7" s="41" t="s">
        <v>21</v>
      </c>
      <c r="E7" s="39">
        <v>6</v>
      </c>
      <c r="H7" s="41" t="s">
        <v>21</v>
      </c>
      <c r="I7" s="44">
        <v>7</v>
      </c>
      <c r="L7" s="41" t="s">
        <v>12</v>
      </c>
      <c r="M7" s="44">
        <v>11</v>
      </c>
    </row>
    <row r="8" spans="4:13" ht="31">
      <c r="D8" s="41" t="s">
        <v>14</v>
      </c>
      <c r="E8" s="39">
        <v>6</v>
      </c>
      <c r="H8" s="41" t="s">
        <v>15</v>
      </c>
      <c r="I8" s="44">
        <v>7</v>
      </c>
      <c r="L8" s="41" t="s">
        <v>17</v>
      </c>
      <c r="M8" s="44">
        <v>7</v>
      </c>
    </row>
    <row r="9" spans="4:13" ht="31">
      <c r="D9" s="41" t="s">
        <v>19</v>
      </c>
      <c r="E9" s="39">
        <v>5</v>
      </c>
      <c r="H9" s="41" t="s">
        <v>16</v>
      </c>
      <c r="I9" s="44">
        <v>7</v>
      </c>
      <c r="L9" s="41" t="s">
        <v>18</v>
      </c>
      <c r="M9" s="44">
        <v>7</v>
      </c>
    </row>
    <row r="10" spans="4:13" ht="31">
      <c r="D10" s="41" t="s">
        <v>23</v>
      </c>
      <c r="E10" s="39">
        <v>5</v>
      </c>
      <c r="H10" s="40" t="s">
        <v>18</v>
      </c>
      <c r="I10" s="44">
        <v>6</v>
      </c>
      <c r="L10" s="41" t="s">
        <v>16</v>
      </c>
      <c r="M10" s="44">
        <v>7</v>
      </c>
    </row>
    <row r="11" spans="4:13" ht="31">
      <c r="D11" s="41" t="s">
        <v>15</v>
      </c>
      <c r="E11" s="39">
        <v>4</v>
      </c>
      <c r="H11" s="41" t="s">
        <v>11</v>
      </c>
      <c r="I11" s="44">
        <v>5</v>
      </c>
      <c r="L11" s="41" t="s">
        <v>11</v>
      </c>
      <c r="M11" s="44">
        <v>6</v>
      </c>
    </row>
    <row r="12" spans="4:13" ht="31">
      <c r="D12" s="41" t="s">
        <v>10</v>
      </c>
      <c r="E12" s="39">
        <v>4</v>
      </c>
      <c r="H12" s="41" t="s">
        <v>14</v>
      </c>
      <c r="I12" s="44">
        <v>5</v>
      </c>
      <c r="L12" s="41" t="s">
        <v>23</v>
      </c>
      <c r="M12" s="44">
        <v>4</v>
      </c>
    </row>
    <row r="13" spans="4:13" ht="31">
      <c r="D13" s="41" t="s">
        <v>11</v>
      </c>
      <c r="E13" s="39">
        <v>1</v>
      </c>
      <c r="H13" s="41" t="s">
        <v>23</v>
      </c>
      <c r="I13" s="44">
        <v>3</v>
      </c>
      <c r="L13" s="41" t="s">
        <v>14</v>
      </c>
      <c r="M13" s="44">
        <v>2</v>
      </c>
    </row>
    <row r="14" spans="4:13" ht="31">
      <c r="D14" s="41" t="s">
        <v>16</v>
      </c>
      <c r="E14" s="39">
        <v>1</v>
      </c>
      <c r="H14" s="41" t="s">
        <v>10</v>
      </c>
      <c r="I14" s="44">
        <v>3</v>
      </c>
      <c r="L14" s="41" t="s">
        <v>10</v>
      </c>
      <c r="M14" s="44">
        <v>1</v>
      </c>
    </row>
    <row r="15" spans="4:13" ht="46.5">
      <c r="D15" s="42" t="s">
        <v>20</v>
      </c>
      <c r="E15" s="39">
        <v>1</v>
      </c>
      <c r="H15" s="41" t="s">
        <v>20</v>
      </c>
      <c r="I15" s="44">
        <v>1</v>
      </c>
      <c r="L15" s="41" t="s">
        <v>20</v>
      </c>
      <c r="M15" s="44">
        <v>0</v>
      </c>
    </row>
    <row r="17" spans="5:13">
      <c r="E17">
        <f>SUM(E3:E15)</f>
        <v>65</v>
      </c>
      <c r="I17">
        <f>SUM(I3:I15)</f>
        <v>90</v>
      </c>
      <c r="M17">
        <f>SUM(M3:M15)</f>
        <v>100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AA261"/>
  <sheetViews>
    <sheetView workbookViewId="0">
      <selection activeCell="A2" sqref="A2:AA2"/>
    </sheetView>
  </sheetViews>
  <sheetFormatPr defaultColWidth="9.09765625" defaultRowHeight="10.5"/>
  <cols>
    <col min="1" max="1" width="3.3984375" style="10" customWidth="1"/>
    <col min="2" max="2" width="16.8984375" style="11" customWidth="1"/>
    <col min="3" max="3" width="7" style="21" customWidth="1"/>
    <col min="4" max="7" width="6" style="21" customWidth="1"/>
    <col min="8" max="8" width="7.59765625" style="21" customWidth="1"/>
    <col min="9" max="9" width="6.8984375" style="21" customWidth="1"/>
    <col min="10" max="11" width="6" style="21" customWidth="1"/>
    <col min="12" max="12" width="6.69921875" style="21" customWidth="1"/>
    <col min="13" max="13" width="7" style="21" customWidth="1"/>
    <col min="14" max="17" width="6" style="21" customWidth="1"/>
    <col min="18" max="18" width="6.69921875" style="21" customWidth="1"/>
    <col min="19" max="19" width="7.09765625" style="21" customWidth="1"/>
    <col min="20" max="22" width="6" style="21" customWidth="1"/>
    <col min="23" max="27" width="6" style="22" customWidth="1"/>
    <col min="28" max="16384" width="9.09765625" style="11"/>
  </cols>
  <sheetData>
    <row r="1" spans="1:27" s="5" customFormat="1" ht="15" customHeight="1">
      <c r="A1" s="1"/>
      <c r="B1" s="2"/>
      <c r="C1" s="3"/>
      <c r="D1" s="3"/>
      <c r="E1" s="3"/>
      <c r="F1" s="3"/>
      <c r="G1" s="3"/>
      <c r="H1" s="3"/>
      <c r="I1" s="3"/>
      <c r="J1" s="3"/>
      <c r="K1" s="3"/>
      <c r="L1" s="3"/>
      <c r="M1" s="3"/>
      <c r="N1" s="3"/>
      <c r="O1" s="3"/>
      <c r="P1" s="3"/>
      <c r="Q1" s="3"/>
      <c r="R1" s="3"/>
      <c r="S1" s="3"/>
      <c r="T1" s="3"/>
      <c r="U1" s="3"/>
      <c r="V1" s="3"/>
      <c r="W1" s="4"/>
      <c r="X1" s="4"/>
      <c r="Y1" s="4"/>
      <c r="Z1" s="4"/>
      <c r="AA1" s="4"/>
    </row>
    <row r="2" spans="1:27" s="6" customFormat="1" ht="43.5" customHeight="1">
      <c r="A2" s="321" t="s">
        <v>85</v>
      </c>
      <c r="B2" s="321"/>
      <c r="C2" s="322"/>
      <c r="D2" s="322"/>
      <c r="E2" s="322"/>
      <c r="F2" s="322"/>
      <c r="G2" s="322"/>
      <c r="H2" s="322"/>
      <c r="I2" s="322"/>
      <c r="J2" s="322"/>
      <c r="K2" s="322"/>
      <c r="L2" s="322"/>
      <c r="M2" s="322"/>
      <c r="N2" s="323"/>
      <c r="O2" s="322"/>
      <c r="P2" s="322"/>
      <c r="Q2" s="322"/>
      <c r="R2" s="322"/>
      <c r="S2" s="322"/>
      <c r="T2" s="322"/>
      <c r="U2" s="322"/>
      <c r="V2" s="322"/>
      <c r="W2" s="321"/>
      <c r="X2" s="321"/>
      <c r="Y2" s="321"/>
      <c r="Z2" s="321"/>
      <c r="AA2" s="321"/>
    </row>
    <row r="3" spans="1:27" s="6" customFormat="1" ht="18.75" customHeight="1">
      <c r="A3" s="324" t="s">
        <v>26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row>
    <row r="4" spans="1:27" s="5" customFormat="1" ht="21" customHeight="1">
      <c r="A4" s="1"/>
      <c r="B4" s="7"/>
      <c r="C4" s="3"/>
      <c r="D4" s="3"/>
      <c r="E4" s="3"/>
      <c r="F4" s="3"/>
      <c r="G4" s="3"/>
      <c r="H4" s="3"/>
      <c r="I4" s="3"/>
      <c r="J4" s="3"/>
      <c r="K4" s="3"/>
      <c r="L4" s="3"/>
      <c r="M4" s="3"/>
      <c r="N4" s="3"/>
      <c r="O4" s="3"/>
      <c r="P4" s="3"/>
      <c r="Q4" s="3"/>
      <c r="R4" s="3"/>
      <c r="S4" s="3"/>
      <c r="T4" s="3"/>
      <c r="U4" s="3"/>
      <c r="V4" s="3"/>
      <c r="W4" s="4"/>
      <c r="X4" s="325" t="s">
        <v>27</v>
      </c>
      <c r="Y4" s="325"/>
      <c r="Z4" s="325"/>
      <c r="AA4" s="325"/>
    </row>
    <row r="5" spans="1:27" s="6" customFormat="1" ht="21" customHeight="1">
      <c r="A5" s="326" t="s">
        <v>0</v>
      </c>
      <c r="B5" s="326" t="s">
        <v>28</v>
      </c>
      <c r="C5" s="319" t="s">
        <v>29</v>
      </c>
      <c r="D5" s="319"/>
      <c r="E5" s="319"/>
      <c r="F5" s="319"/>
      <c r="G5" s="319"/>
      <c r="H5" s="319"/>
      <c r="I5" s="319"/>
      <c r="J5" s="319"/>
      <c r="K5" s="319"/>
      <c r="L5" s="319"/>
      <c r="M5" s="319" t="s">
        <v>30</v>
      </c>
      <c r="N5" s="319"/>
      <c r="O5" s="319"/>
      <c r="P5" s="319"/>
      <c r="Q5" s="319"/>
      <c r="R5" s="319" t="s">
        <v>31</v>
      </c>
      <c r="S5" s="319"/>
      <c r="T5" s="319"/>
      <c r="U5" s="319"/>
      <c r="V5" s="319"/>
      <c r="W5" s="318" t="s">
        <v>32</v>
      </c>
      <c r="X5" s="318"/>
      <c r="Y5" s="318"/>
      <c r="Z5" s="318"/>
      <c r="AA5" s="318"/>
    </row>
    <row r="6" spans="1:27" s="6" customFormat="1" ht="21" customHeight="1">
      <c r="A6" s="326"/>
      <c r="B6" s="326"/>
      <c r="C6" s="319" t="s">
        <v>2</v>
      </c>
      <c r="D6" s="319" t="s">
        <v>33</v>
      </c>
      <c r="E6" s="319"/>
      <c r="F6" s="319"/>
      <c r="G6" s="319"/>
      <c r="H6" s="319" t="s">
        <v>34</v>
      </c>
      <c r="I6" s="319"/>
      <c r="J6" s="319"/>
      <c r="K6" s="319"/>
      <c r="L6" s="319"/>
      <c r="M6" s="319"/>
      <c r="N6" s="319"/>
      <c r="O6" s="319"/>
      <c r="P6" s="319"/>
      <c r="Q6" s="319"/>
      <c r="R6" s="319"/>
      <c r="S6" s="319"/>
      <c r="T6" s="319"/>
      <c r="U6" s="319"/>
      <c r="V6" s="319"/>
      <c r="W6" s="318"/>
      <c r="X6" s="318"/>
      <c r="Y6" s="318"/>
      <c r="Z6" s="318"/>
      <c r="AA6" s="318"/>
    </row>
    <row r="7" spans="1:27" s="6" customFormat="1" ht="21" customHeight="1">
      <c r="A7" s="326"/>
      <c r="B7" s="326"/>
      <c r="C7" s="319"/>
      <c r="D7" s="319"/>
      <c r="E7" s="319"/>
      <c r="F7" s="319"/>
      <c r="G7" s="319"/>
      <c r="H7" s="320" t="s">
        <v>35</v>
      </c>
      <c r="I7" s="319" t="s">
        <v>36</v>
      </c>
      <c r="J7" s="319"/>
      <c r="K7" s="319"/>
      <c r="L7" s="319"/>
      <c r="M7" s="320" t="s">
        <v>35</v>
      </c>
      <c r="N7" s="319" t="s">
        <v>36</v>
      </c>
      <c r="O7" s="319"/>
      <c r="P7" s="319"/>
      <c r="Q7" s="319"/>
      <c r="R7" s="320" t="s">
        <v>35</v>
      </c>
      <c r="S7" s="320" t="s">
        <v>36</v>
      </c>
      <c r="T7" s="320"/>
      <c r="U7" s="320"/>
      <c r="V7" s="320"/>
      <c r="W7" s="317" t="s">
        <v>35</v>
      </c>
      <c r="X7" s="318" t="s">
        <v>36</v>
      </c>
      <c r="Y7" s="318"/>
      <c r="Z7" s="318"/>
      <c r="AA7" s="318"/>
    </row>
    <row r="8" spans="1:27" s="6" customFormat="1" ht="31.5" customHeight="1">
      <c r="A8" s="326"/>
      <c r="B8" s="326"/>
      <c r="C8" s="319"/>
      <c r="D8" s="8" t="s">
        <v>35</v>
      </c>
      <c r="E8" s="8" t="s">
        <v>37</v>
      </c>
      <c r="F8" s="8" t="s">
        <v>38</v>
      </c>
      <c r="G8" s="8" t="s">
        <v>39</v>
      </c>
      <c r="H8" s="320"/>
      <c r="I8" s="8" t="s">
        <v>37</v>
      </c>
      <c r="J8" s="8" t="s">
        <v>38</v>
      </c>
      <c r="K8" s="8" t="s">
        <v>39</v>
      </c>
      <c r="L8" s="8" t="s">
        <v>40</v>
      </c>
      <c r="M8" s="320"/>
      <c r="N8" s="8" t="s">
        <v>37</v>
      </c>
      <c r="O8" s="8" t="s">
        <v>38</v>
      </c>
      <c r="P8" s="8" t="s">
        <v>39</v>
      </c>
      <c r="Q8" s="8" t="s">
        <v>40</v>
      </c>
      <c r="R8" s="320"/>
      <c r="S8" s="8" t="s">
        <v>37</v>
      </c>
      <c r="T8" s="8" t="s">
        <v>38</v>
      </c>
      <c r="U8" s="8" t="s">
        <v>39</v>
      </c>
      <c r="V8" s="8" t="s">
        <v>40</v>
      </c>
      <c r="W8" s="317"/>
      <c r="X8" s="9" t="s">
        <v>37</v>
      </c>
      <c r="Y8" s="9" t="s">
        <v>38</v>
      </c>
      <c r="Z8" s="9" t="s">
        <v>39</v>
      </c>
      <c r="AA8" s="9" t="s">
        <v>40</v>
      </c>
    </row>
    <row r="9" spans="1:27">
      <c r="A9" s="27"/>
      <c r="B9" s="28"/>
      <c r="C9" s="29"/>
      <c r="D9" s="29"/>
      <c r="E9" s="29"/>
      <c r="F9" s="29"/>
      <c r="G9" s="29"/>
      <c r="H9" s="29"/>
      <c r="I9" s="29"/>
      <c r="J9" s="29"/>
      <c r="K9" s="29"/>
      <c r="L9" s="29"/>
      <c r="M9" s="29"/>
      <c r="N9" s="29"/>
      <c r="O9" s="29"/>
      <c r="P9" s="29"/>
      <c r="Q9" s="29"/>
      <c r="R9" s="29"/>
      <c r="S9" s="29"/>
      <c r="T9" s="29"/>
      <c r="U9" s="29"/>
      <c r="V9" s="29"/>
      <c r="W9" s="30"/>
      <c r="X9" s="30"/>
      <c r="Y9" s="30"/>
      <c r="Z9" s="30"/>
      <c r="AA9" s="30"/>
    </row>
    <row r="10" spans="1:27" s="12" customFormat="1" ht="18.75" customHeight="1">
      <c r="A10" s="31" t="s">
        <v>24</v>
      </c>
      <c r="B10" s="32" t="s">
        <v>41</v>
      </c>
      <c r="C10" s="33">
        <f>+C11+C12</f>
        <v>436151.09645400004</v>
      </c>
      <c r="D10" s="33">
        <f t="shared" ref="D10:V10" si="0">+D11+D12</f>
        <v>5827.946453999999</v>
      </c>
      <c r="E10" s="33">
        <f t="shared" si="0"/>
        <v>5827.946453999999</v>
      </c>
      <c r="F10" s="33">
        <f t="shared" si="0"/>
        <v>0</v>
      </c>
      <c r="G10" s="33">
        <f t="shared" si="0"/>
        <v>0</v>
      </c>
      <c r="H10" s="33">
        <f t="shared" si="0"/>
        <v>430323.15</v>
      </c>
      <c r="I10" s="33">
        <f t="shared" si="0"/>
        <v>244768</v>
      </c>
      <c r="J10" s="33">
        <f t="shared" si="0"/>
        <v>15200</v>
      </c>
      <c r="K10" s="33">
        <f t="shared" si="0"/>
        <v>23355.15</v>
      </c>
      <c r="L10" s="33">
        <f t="shared" si="0"/>
        <v>147000</v>
      </c>
      <c r="M10" s="33">
        <f t="shared" si="0"/>
        <v>134401.17687299999</v>
      </c>
      <c r="N10" s="33">
        <f t="shared" si="0"/>
        <v>56941.45687300001</v>
      </c>
      <c r="O10" s="33">
        <f t="shared" si="0"/>
        <v>6719.27</v>
      </c>
      <c r="P10" s="33">
        <f t="shared" si="0"/>
        <v>2599.7039999999997</v>
      </c>
      <c r="Q10" s="33">
        <f t="shared" si="0"/>
        <v>68140.745999999999</v>
      </c>
      <c r="R10" s="33">
        <f t="shared" si="0"/>
        <v>301749.91958099999</v>
      </c>
      <c r="S10" s="33">
        <f t="shared" si="0"/>
        <v>193654.489581</v>
      </c>
      <c r="T10" s="33">
        <f t="shared" si="0"/>
        <v>8480.73</v>
      </c>
      <c r="U10" s="33">
        <f t="shared" si="0"/>
        <v>20755.446</v>
      </c>
      <c r="V10" s="33">
        <f t="shared" si="0"/>
        <v>78859.254000000001</v>
      </c>
      <c r="W10" s="34">
        <f>M10/C10</f>
        <v>0.30815278917262795</v>
      </c>
      <c r="X10" s="34">
        <f>N10/(E10+I10)</f>
        <v>0.2272241737296111</v>
      </c>
      <c r="Y10" s="34">
        <f>O10/(F10+J10)</f>
        <v>0.44205723684210529</v>
      </c>
      <c r="Z10" s="34">
        <f>P10/(G10+K10)</f>
        <v>0.11131180917270921</v>
      </c>
      <c r="AA10" s="34">
        <f>Q10/L10</f>
        <v>0.46354248979591839</v>
      </c>
    </row>
    <row r="11" spans="1:27" ht="18.75" customHeight="1">
      <c r="A11" s="35" t="s">
        <v>42</v>
      </c>
      <c r="B11" s="36" t="s">
        <v>43</v>
      </c>
      <c r="C11" s="37">
        <f>+D11+H11</f>
        <v>275278.26300000004</v>
      </c>
      <c r="D11" s="37">
        <f>SUM(E11:G11)</f>
        <v>5482.8629999999994</v>
      </c>
      <c r="E11" s="37">
        <f>+E29+E47+E65+E83+E101+E119+E137+E155+E173+E191+E209+E227+E245</f>
        <v>5482.8629999999994</v>
      </c>
      <c r="F11" s="37">
        <f>+F29+F47+F65+F83+F101+F119+F137+F155+F173+F191+F209+F227+F245</f>
        <v>0</v>
      </c>
      <c r="G11" s="37">
        <f>+G29+G47+G65+G83+G101+G119+G137+G155+G173+G191+G209+G227+G245</f>
        <v>0</v>
      </c>
      <c r="H11" s="37">
        <f>SUM(I11:L11)</f>
        <v>269795.40000000002</v>
      </c>
      <c r="I11" s="37">
        <f>+I29+I47+I65+I83+I101+I119+I137+I155+I173+I191+I209+I227+I245</f>
        <v>87620</v>
      </c>
      <c r="J11" s="37">
        <f>+J29+J47+J65+J83+J101+J119+J137+J155+J173+J191+J209+J227+J245</f>
        <v>14600</v>
      </c>
      <c r="K11" s="37">
        <f>+K29+K47+K65+K83+K101+K119+K137+K155+K173+K191+K209+K227+K245</f>
        <v>20575.400000000001</v>
      </c>
      <c r="L11" s="37">
        <f>+L29+L47+L65+L83+L101+L119+L137+L155+L173+L191+L209+L227+L245</f>
        <v>147000</v>
      </c>
      <c r="M11" s="37">
        <f>SUM(N11:Q11)</f>
        <v>107471.922737</v>
      </c>
      <c r="N11" s="37">
        <f>+N29+N47+N65+N83+N101+N119+N137+N155+N173+N191+N209+N227+N245</f>
        <v>30588.596737000003</v>
      </c>
      <c r="O11" s="37">
        <f>+O29+O47+O65+O83+O101+O119+O137+O155+O173+O191+O209+O227+O245</f>
        <v>6659.27</v>
      </c>
      <c r="P11" s="37">
        <f>+P29+P47+P65+P83+P101+P119+P137+P155+P173+P191+P209+P227+P245</f>
        <v>2083.31</v>
      </c>
      <c r="Q11" s="37">
        <f>+Q29+Q47+Q65+Q83+Q101+Q119+Q137+Q155+Q173+Q191+Q209+Q227+Q245</f>
        <v>68140.745999999999</v>
      </c>
      <c r="R11" s="37">
        <f>SUM(S11:V11)</f>
        <v>167806.34026299999</v>
      </c>
      <c r="S11" s="37">
        <f>(E11+I11)-N11</f>
        <v>62514.266262999998</v>
      </c>
      <c r="T11" s="37">
        <f>(F11+J11)-O11</f>
        <v>7940.73</v>
      </c>
      <c r="U11" s="37">
        <f>(G11+K11)-P11</f>
        <v>18492.09</v>
      </c>
      <c r="V11" s="37">
        <f>L11-Q11</f>
        <v>78859.254000000001</v>
      </c>
      <c r="W11" s="38">
        <f t="shared" ref="W11:W27" si="1">M11/C11</f>
        <v>0.39041194740828478</v>
      </c>
      <c r="X11" s="38">
        <f t="shared" ref="X11:X27" si="2">N11/(E11+I11)</f>
        <v>0.32854625251427555</v>
      </c>
      <c r="Y11" s="38">
        <f>O11/(F11+J11)</f>
        <v>0.45611438356164385</v>
      </c>
      <c r="Z11" s="38">
        <f t="shared" ref="Z11:Z27" si="3">P11/(G11+K11)</f>
        <v>0.10125246653771007</v>
      </c>
      <c r="AA11" s="38">
        <f>Q11/L11</f>
        <v>0.46354248979591839</v>
      </c>
    </row>
    <row r="12" spans="1:27" ht="15.75" customHeight="1">
      <c r="A12" s="35" t="s">
        <v>42</v>
      </c>
      <c r="B12" s="36" t="s">
        <v>44</v>
      </c>
      <c r="C12" s="37">
        <f t="shared" ref="C12:V12" si="4">SUM(C13:C27)</f>
        <v>160872.83345400001</v>
      </c>
      <c r="D12" s="37">
        <f t="shared" si="4"/>
        <v>345.08345399999996</v>
      </c>
      <c r="E12" s="37">
        <f t="shared" si="4"/>
        <v>345.08345399999996</v>
      </c>
      <c r="F12" s="37">
        <f t="shared" si="4"/>
        <v>0</v>
      </c>
      <c r="G12" s="37">
        <f t="shared" si="4"/>
        <v>0</v>
      </c>
      <c r="H12" s="37">
        <f t="shared" si="4"/>
        <v>160527.75</v>
      </c>
      <c r="I12" s="37">
        <f t="shared" si="4"/>
        <v>157148</v>
      </c>
      <c r="J12" s="37">
        <f t="shared" si="4"/>
        <v>600</v>
      </c>
      <c r="K12" s="37">
        <f t="shared" si="4"/>
        <v>2779.75</v>
      </c>
      <c r="L12" s="37">
        <f t="shared" si="4"/>
        <v>0</v>
      </c>
      <c r="M12" s="37">
        <f t="shared" si="4"/>
        <v>26929.254136000003</v>
      </c>
      <c r="N12" s="37">
        <f t="shared" si="4"/>
        <v>26352.860136000007</v>
      </c>
      <c r="O12" s="37">
        <f t="shared" si="4"/>
        <v>60</v>
      </c>
      <c r="P12" s="37">
        <f t="shared" si="4"/>
        <v>516.39400000000001</v>
      </c>
      <c r="Q12" s="37">
        <f t="shared" si="4"/>
        <v>0</v>
      </c>
      <c r="R12" s="37">
        <f t="shared" si="4"/>
        <v>133943.579318</v>
      </c>
      <c r="S12" s="37">
        <f t="shared" si="4"/>
        <v>131140.223318</v>
      </c>
      <c r="T12" s="37">
        <f t="shared" si="4"/>
        <v>540</v>
      </c>
      <c r="U12" s="37">
        <f t="shared" si="4"/>
        <v>2263.3559999999998</v>
      </c>
      <c r="V12" s="37">
        <f t="shared" si="4"/>
        <v>0</v>
      </c>
      <c r="W12" s="38">
        <f t="shared" si="1"/>
        <v>0.16739466544983903</v>
      </c>
      <c r="X12" s="38">
        <f t="shared" si="2"/>
        <v>0.16732709499396556</v>
      </c>
      <c r="Y12" s="38">
        <f>O12/(F12+J12)</f>
        <v>0.1</v>
      </c>
      <c r="Z12" s="38">
        <f t="shared" si="3"/>
        <v>0.18576994334022845</v>
      </c>
      <c r="AA12" s="38"/>
    </row>
    <row r="13" spans="1:27" ht="15.75" hidden="1" customHeight="1">
      <c r="A13" s="35" t="s">
        <v>45</v>
      </c>
      <c r="B13" s="36" t="s">
        <v>46</v>
      </c>
      <c r="C13" s="37">
        <f t="shared" ref="C13:C27" si="5">+D13+H13</f>
        <v>40275.083454</v>
      </c>
      <c r="D13" s="37">
        <f t="shared" ref="D13:D27" si="6">SUM(E13:G13)</f>
        <v>335.08345399999996</v>
      </c>
      <c r="E13" s="37">
        <f t="shared" ref="E13:G27" si="7">+E31+E49+E67+E85+E103+E121+E139+E157+E175+E193+E211+E229+E247</f>
        <v>335.08345399999996</v>
      </c>
      <c r="F13" s="37">
        <f t="shared" si="7"/>
        <v>0</v>
      </c>
      <c r="G13" s="37">
        <f t="shared" si="7"/>
        <v>0</v>
      </c>
      <c r="H13" s="37">
        <f>SUM(I13:L13)</f>
        <v>39940</v>
      </c>
      <c r="I13" s="37">
        <f t="shared" ref="I13:L27" si="8">+I31+I49+I67+I85+I103+I121+I139+I157+I175+I193+I211+I229+I247</f>
        <v>39940</v>
      </c>
      <c r="J13" s="37">
        <f t="shared" si="8"/>
        <v>0</v>
      </c>
      <c r="K13" s="37">
        <f t="shared" si="8"/>
        <v>0</v>
      </c>
      <c r="L13" s="37">
        <f t="shared" si="8"/>
        <v>0</v>
      </c>
      <c r="M13" s="37">
        <f>SUM(N13:Q13)</f>
        <v>14685.455136</v>
      </c>
      <c r="N13" s="37">
        <f t="shared" ref="N13:Q27" si="9">+N31+N49+N67+N85+N103+N121+N139+N157+N175+N193+N211+N229+N247</f>
        <v>14685.455136</v>
      </c>
      <c r="O13" s="37">
        <f t="shared" si="9"/>
        <v>0</v>
      </c>
      <c r="P13" s="37">
        <f t="shared" si="9"/>
        <v>0</v>
      </c>
      <c r="Q13" s="37">
        <f t="shared" si="9"/>
        <v>0</v>
      </c>
      <c r="R13" s="37">
        <f t="shared" ref="R13:R27" si="10">SUM(S13:V13)</f>
        <v>25589.628317999999</v>
      </c>
      <c r="S13" s="37">
        <f t="shared" ref="S13:U27" si="11">(E13+I13)-N13</f>
        <v>25589.628317999999</v>
      </c>
      <c r="T13" s="37">
        <f t="shared" si="11"/>
        <v>0</v>
      </c>
      <c r="U13" s="37">
        <f t="shared" si="11"/>
        <v>0</v>
      </c>
      <c r="V13" s="37">
        <f t="shared" ref="V13:V27" si="12">L13-Q13</f>
        <v>0</v>
      </c>
      <c r="W13" s="38">
        <f t="shared" si="1"/>
        <v>0.36462879469319848</v>
      </c>
      <c r="X13" s="38">
        <f t="shared" si="2"/>
        <v>0.36462879469319848</v>
      </c>
      <c r="Y13" s="38"/>
      <c r="Z13" s="38"/>
      <c r="AA13" s="38"/>
    </row>
    <row r="14" spans="1:27" ht="15.75" hidden="1" customHeight="1">
      <c r="A14" s="35" t="s">
        <v>45</v>
      </c>
      <c r="B14" s="36" t="s">
        <v>47</v>
      </c>
      <c r="C14" s="37">
        <f t="shared" si="5"/>
        <v>38507</v>
      </c>
      <c r="D14" s="37">
        <f t="shared" si="6"/>
        <v>0</v>
      </c>
      <c r="E14" s="37">
        <f t="shared" si="7"/>
        <v>0</v>
      </c>
      <c r="F14" s="37">
        <f t="shared" si="7"/>
        <v>0</v>
      </c>
      <c r="G14" s="37">
        <f t="shared" si="7"/>
        <v>0</v>
      </c>
      <c r="H14" s="37">
        <f t="shared" ref="H14:H27" si="13">SUM(I14:L14)</f>
        <v>38507</v>
      </c>
      <c r="I14" s="37">
        <f t="shared" si="8"/>
        <v>37598</v>
      </c>
      <c r="J14" s="37">
        <f t="shared" si="8"/>
        <v>380</v>
      </c>
      <c r="K14" s="37">
        <f t="shared" si="8"/>
        <v>529</v>
      </c>
      <c r="L14" s="37">
        <f t="shared" si="8"/>
        <v>0</v>
      </c>
      <c r="M14" s="37">
        <f t="shared" ref="M14:M27" si="14">SUM(N14:Q14)</f>
        <v>2847.8289999999997</v>
      </c>
      <c r="N14" s="37">
        <f t="shared" si="9"/>
        <v>2795.8289999999997</v>
      </c>
      <c r="O14" s="37">
        <f t="shared" si="9"/>
        <v>0</v>
      </c>
      <c r="P14" s="37">
        <f t="shared" si="9"/>
        <v>52</v>
      </c>
      <c r="Q14" s="37">
        <f t="shared" si="9"/>
        <v>0</v>
      </c>
      <c r="R14" s="37">
        <f t="shared" si="10"/>
        <v>35659.171000000002</v>
      </c>
      <c r="S14" s="37">
        <f t="shared" si="11"/>
        <v>34802.171000000002</v>
      </c>
      <c r="T14" s="37">
        <f t="shared" si="11"/>
        <v>380</v>
      </c>
      <c r="U14" s="37">
        <f t="shared" si="11"/>
        <v>477</v>
      </c>
      <c r="V14" s="37">
        <f t="shared" si="12"/>
        <v>0</v>
      </c>
      <c r="W14" s="38">
        <f t="shared" si="1"/>
        <v>7.3956137845067119E-2</v>
      </c>
      <c r="X14" s="38">
        <f t="shared" si="2"/>
        <v>7.4361109633491129E-2</v>
      </c>
      <c r="Y14" s="38">
        <f>O14/(F14+J14)</f>
        <v>0</v>
      </c>
      <c r="Z14" s="38">
        <f t="shared" si="3"/>
        <v>9.8298676748582225E-2</v>
      </c>
      <c r="AA14" s="38"/>
    </row>
    <row r="15" spans="1:27" ht="15.75" hidden="1" customHeight="1">
      <c r="A15" s="35" t="s">
        <v>45</v>
      </c>
      <c r="B15" s="36" t="s">
        <v>48</v>
      </c>
      <c r="C15" s="37">
        <f t="shared" si="5"/>
        <v>3530</v>
      </c>
      <c r="D15" s="37">
        <f t="shared" si="6"/>
        <v>0</v>
      </c>
      <c r="E15" s="37">
        <f t="shared" si="7"/>
        <v>0</v>
      </c>
      <c r="F15" s="37">
        <f t="shared" si="7"/>
        <v>0</v>
      </c>
      <c r="G15" s="37">
        <f t="shared" si="7"/>
        <v>0</v>
      </c>
      <c r="H15" s="37">
        <f t="shared" si="13"/>
        <v>3530</v>
      </c>
      <c r="I15" s="37">
        <f t="shared" si="8"/>
        <v>3525</v>
      </c>
      <c r="J15" s="37">
        <f t="shared" si="8"/>
        <v>0</v>
      </c>
      <c r="K15" s="37">
        <f t="shared" si="8"/>
        <v>5</v>
      </c>
      <c r="L15" s="37">
        <f t="shared" si="8"/>
        <v>0</v>
      </c>
      <c r="M15" s="37">
        <f t="shared" si="14"/>
        <v>133.1</v>
      </c>
      <c r="N15" s="37">
        <f t="shared" si="9"/>
        <v>133.1</v>
      </c>
      <c r="O15" s="37">
        <f t="shared" si="9"/>
        <v>0</v>
      </c>
      <c r="P15" s="37">
        <f t="shared" si="9"/>
        <v>0</v>
      </c>
      <c r="Q15" s="37">
        <f t="shared" si="9"/>
        <v>0</v>
      </c>
      <c r="R15" s="37">
        <f t="shared" si="10"/>
        <v>3396.9</v>
      </c>
      <c r="S15" s="37">
        <f t="shared" si="11"/>
        <v>3391.9</v>
      </c>
      <c r="T15" s="37">
        <f t="shared" si="11"/>
        <v>0</v>
      </c>
      <c r="U15" s="37">
        <f t="shared" si="11"/>
        <v>5</v>
      </c>
      <c r="V15" s="37">
        <f t="shared" si="12"/>
        <v>0</v>
      </c>
      <c r="W15" s="38">
        <f t="shared" si="1"/>
        <v>3.770538243626062E-2</v>
      </c>
      <c r="X15" s="38">
        <f t="shared" si="2"/>
        <v>3.7758865248226949E-2</v>
      </c>
      <c r="Y15" s="38"/>
      <c r="Z15" s="38">
        <f t="shared" si="3"/>
        <v>0</v>
      </c>
      <c r="AA15" s="38"/>
    </row>
    <row r="16" spans="1:27" ht="24" hidden="1" customHeight="1">
      <c r="A16" s="35" t="s">
        <v>45</v>
      </c>
      <c r="B16" s="36" t="s">
        <v>49</v>
      </c>
      <c r="C16" s="37">
        <f t="shared" si="5"/>
        <v>3530</v>
      </c>
      <c r="D16" s="37">
        <f t="shared" si="6"/>
        <v>0</v>
      </c>
      <c r="E16" s="37">
        <f t="shared" si="7"/>
        <v>0</v>
      </c>
      <c r="F16" s="37">
        <f t="shared" si="7"/>
        <v>0</v>
      </c>
      <c r="G16" s="37">
        <f t="shared" si="7"/>
        <v>0</v>
      </c>
      <c r="H16" s="37">
        <f>SUM(I16:L16)</f>
        <v>3530</v>
      </c>
      <c r="I16" s="37">
        <f t="shared" si="8"/>
        <v>3525</v>
      </c>
      <c r="J16" s="37">
        <f t="shared" si="8"/>
        <v>0</v>
      </c>
      <c r="K16" s="37">
        <f t="shared" si="8"/>
        <v>5</v>
      </c>
      <c r="L16" s="37">
        <f t="shared" si="8"/>
        <v>0</v>
      </c>
      <c r="M16" s="37">
        <f>SUM(N16:Q16)</f>
        <v>157.19999999999999</v>
      </c>
      <c r="N16" s="37">
        <f t="shared" si="9"/>
        <v>157.19999999999999</v>
      </c>
      <c r="O16" s="37">
        <f t="shared" si="9"/>
        <v>0</v>
      </c>
      <c r="P16" s="37">
        <f t="shared" si="9"/>
        <v>0</v>
      </c>
      <c r="Q16" s="37">
        <f t="shared" si="9"/>
        <v>0</v>
      </c>
      <c r="R16" s="37">
        <f t="shared" si="10"/>
        <v>3372.8</v>
      </c>
      <c r="S16" s="37">
        <f t="shared" si="11"/>
        <v>3367.8</v>
      </c>
      <c r="T16" s="37">
        <f t="shared" si="11"/>
        <v>0</v>
      </c>
      <c r="U16" s="37">
        <f t="shared" si="11"/>
        <v>5</v>
      </c>
      <c r="V16" s="37">
        <f t="shared" si="12"/>
        <v>0</v>
      </c>
      <c r="W16" s="38">
        <f t="shared" si="1"/>
        <v>4.4532577903682716E-2</v>
      </c>
      <c r="X16" s="38">
        <f t="shared" si="2"/>
        <v>4.4595744680851063E-2</v>
      </c>
      <c r="Y16" s="38"/>
      <c r="Z16" s="38">
        <f t="shared" si="3"/>
        <v>0</v>
      </c>
      <c r="AA16" s="38"/>
    </row>
    <row r="17" spans="1:27" ht="25.5" hidden="1" customHeight="1">
      <c r="A17" s="35" t="s">
        <v>45</v>
      </c>
      <c r="B17" s="36" t="s">
        <v>50</v>
      </c>
      <c r="C17" s="37">
        <f t="shared" si="5"/>
        <v>2650</v>
      </c>
      <c r="D17" s="37">
        <f t="shared" si="6"/>
        <v>0</v>
      </c>
      <c r="E17" s="37">
        <f t="shared" si="7"/>
        <v>0</v>
      </c>
      <c r="F17" s="37">
        <f t="shared" si="7"/>
        <v>0</v>
      </c>
      <c r="G17" s="37">
        <f t="shared" si="7"/>
        <v>0</v>
      </c>
      <c r="H17" s="37">
        <f t="shared" si="13"/>
        <v>2650</v>
      </c>
      <c r="I17" s="37">
        <f t="shared" si="8"/>
        <v>2400</v>
      </c>
      <c r="J17" s="37">
        <f t="shared" si="8"/>
        <v>0</v>
      </c>
      <c r="K17" s="37">
        <f t="shared" si="8"/>
        <v>250</v>
      </c>
      <c r="L17" s="37">
        <f t="shared" si="8"/>
        <v>0</v>
      </c>
      <c r="M17" s="37">
        <f t="shared" si="14"/>
        <v>250</v>
      </c>
      <c r="N17" s="37">
        <f t="shared" si="9"/>
        <v>0</v>
      </c>
      <c r="O17" s="37">
        <f t="shared" si="9"/>
        <v>0</v>
      </c>
      <c r="P17" s="37">
        <f t="shared" si="9"/>
        <v>250</v>
      </c>
      <c r="Q17" s="37">
        <f t="shared" si="9"/>
        <v>0</v>
      </c>
      <c r="R17" s="37">
        <f t="shared" si="10"/>
        <v>2400</v>
      </c>
      <c r="S17" s="37">
        <f t="shared" si="11"/>
        <v>2400</v>
      </c>
      <c r="T17" s="37">
        <f t="shared" si="11"/>
        <v>0</v>
      </c>
      <c r="U17" s="37">
        <f t="shared" si="11"/>
        <v>0</v>
      </c>
      <c r="V17" s="37">
        <f t="shared" si="12"/>
        <v>0</v>
      </c>
      <c r="W17" s="38">
        <f t="shared" si="1"/>
        <v>9.4339622641509441E-2</v>
      </c>
      <c r="X17" s="38">
        <f t="shared" si="2"/>
        <v>0</v>
      </c>
      <c r="Y17" s="38"/>
      <c r="Z17" s="38">
        <f t="shared" si="3"/>
        <v>1</v>
      </c>
      <c r="AA17" s="38"/>
    </row>
    <row r="18" spans="1:27" ht="26.25" hidden="1" customHeight="1">
      <c r="A18" s="35" t="s">
        <v>45</v>
      </c>
      <c r="B18" s="36" t="s">
        <v>51</v>
      </c>
      <c r="C18" s="37">
        <f t="shared" si="5"/>
        <v>0</v>
      </c>
      <c r="D18" s="37">
        <f t="shared" si="6"/>
        <v>0</v>
      </c>
      <c r="E18" s="37">
        <f t="shared" si="7"/>
        <v>0</v>
      </c>
      <c r="F18" s="37">
        <f t="shared" si="7"/>
        <v>0</v>
      </c>
      <c r="G18" s="37">
        <f t="shared" si="7"/>
        <v>0</v>
      </c>
      <c r="H18" s="37">
        <f t="shared" si="13"/>
        <v>0</v>
      </c>
      <c r="I18" s="37">
        <f t="shared" si="8"/>
        <v>0</v>
      </c>
      <c r="J18" s="37">
        <f t="shared" si="8"/>
        <v>0</v>
      </c>
      <c r="K18" s="37">
        <f t="shared" si="8"/>
        <v>0</v>
      </c>
      <c r="L18" s="37">
        <f t="shared" si="8"/>
        <v>0</v>
      </c>
      <c r="M18" s="37">
        <f t="shared" si="14"/>
        <v>0</v>
      </c>
      <c r="N18" s="37">
        <f t="shared" si="9"/>
        <v>0</v>
      </c>
      <c r="O18" s="37">
        <f t="shared" si="9"/>
        <v>0</v>
      </c>
      <c r="P18" s="37">
        <f t="shared" si="9"/>
        <v>0</v>
      </c>
      <c r="Q18" s="37">
        <f t="shared" si="9"/>
        <v>0</v>
      </c>
      <c r="R18" s="37">
        <f t="shared" si="10"/>
        <v>0</v>
      </c>
      <c r="S18" s="37">
        <f t="shared" si="11"/>
        <v>0</v>
      </c>
      <c r="T18" s="37">
        <f t="shared" si="11"/>
        <v>0</v>
      </c>
      <c r="U18" s="37">
        <f t="shared" si="11"/>
        <v>0</v>
      </c>
      <c r="V18" s="37">
        <f t="shared" si="12"/>
        <v>0</v>
      </c>
      <c r="W18" s="38"/>
      <c r="X18" s="38"/>
      <c r="Y18" s="38"/>
      <c r="Z18" s="38"/>
      <c r="AA18" s="38"/>
    </row>
    <row r="19" spans="1:27" ht="20.25" hidden="1" customHeight="1">
      <c r="A19" s="35" t="s">
        <v>45</v>
      </c>
      <c r="B19" s="36" t="s">
        <v>52</v>
      </c>
      <c r="C19" s="37">
        <f t="shared" si="5"/>
        <v>5665.2</v>
      </c>
      <c r="D19" s="37">
        <f t="shared" si="6"/>
        <v>0</v>
      </c>
      <c r="E19" s="37">
        <f t="shared" si="7"/>
        <v>0</v>
      </c>
      <c r="F19" s="37">
        <f t="shared" si="7"/>
        <v>0</v>
      </c>
      <c r="G19" s="37">
        <f t="shared" si="7"/>
        <v>0</v>
      </c>
      <c r="H19" s="37">
        <f t="shared" si="13"/>
        <v>5665.2</v>
      </c>
      <c r="I19" s="37">
        <f t="shared" si="8"/>
        <v>5310</v>
      </c>
      <c r="J19" s="37">
        <f t="shared" si="8"/>
        <v>0</v>
      </c>
      <c r="K19" s="37">
        <f t="shared" si="8"/>
        <v>355.2</v>
      </c>
      <c r="L19" s="37">
        <f t="shared" si="8"/>
        <v>0</v>
      </c>
      <c r="M19" s="37">
        <f t="shared" si="14"/>
        <v>987.34799999999996</v>
      </c>
      <c r="N19" s="37">
        <f t="shared" si="9"/>
        <v>973.14799999999991</v>
      </c>
      <c r="O19" s="37">
        <f t="shared" si="9"/>
        <v>0</v>
      </c>
      <c r="P19" s="37">
        <f t="shared" si="9"/>
        <v>14.2</v>
      </c>
      <c r="Q19" s="37">
        <f t="shared" si="9"/>
        <v>0</v>
      </c>
      <c r="R19" s="37">
        <f t="shared" si="10"/>
        <v>4677.8519999999999</v>
      </c>
      <c r="S19" s="37">
        <f t="shared" si="11"/>
        <v>4336.8519999999999</v>
      </c>
      <c r="T19" s="37">
        <f t="shared" si="11"/>
        <v>0</v>
      </c>
      <c r="U19" s="37">
        <f t="shared" si="11"/>
        <v>341</v>
      </c>
      <c r="V19" s="37">
        <f t="shared" si="12"/>
        <v>0</v>
      </c>
      <c r="W19" s="38">
        <f t="shared" si="1"/>
        <v>0.17428299089176022</v>
      </c>
      <c r="X19" s="38">
        <f t="shared" si="2"/>
        <v>0.18326704331450092</v>
      </c>
      <c r="Y19" s="38"/>
      <c r="Z19" s="38">
        <f t="shared" si="3"/>
        <v>3.9977477477477479E-2</v>
      </c>
      <c r="AA19" s="38"/>
    </row>
    <row r="20" spans="1:27" ht="15.75" hidden="1" customHeight="1">
      <c r="A20" s="35" t="s">
        <v>45</v>
      </c>
      <c r="B20" s="36" t="s">
        <v>53</v>
      </c>
      <c r="C20" s="37">
        <f t="shared" si="5"/>
        <v>17984</v>
      </c>
      <c r="D20" s="37">
        <f t="shared" si="6"/>
        <v>0</v>
      </c>
      <c r="E20" s="37">
        <f t="shared" si="7"/>
        <v>0</v>
      </c>
      <c r="F20" s="37">
        <f t="shared" si="7"/>
        <v>0</v>
      </c>
      <c r="G20" s="37">
        <f t="shared" si="7"/>
        <v>0</v>
      </c>
      <c r="H20" s="37">
        <f t="shared" si="13"/>
        <v>17984</v>
      </c>
      <c r="I20" s="37">
        <f t="shared" si="8"/>
        <v>17468</v>
      </c>
      <c r="J20" s="37">
        <f t="shared" si="8"/>
        <v>0</v>
      </c>
      <c r="K20" s="37">
        <f t="shared" si="8"/>
        <v>516</v>
      </c>
      <c r="L20" s="37">
        <f t="shared" si="8"/>
        <v>0</v>
      </c>
      <c r="M20" s="37">
        <f t="shared" si="14"/>
        <v>3116.0950000000003</v>
      </c>
      <c r="N20" s="37">
        <f t="shared" si="9"/>
        <v>3060.4010000000003</v>
      </c>
      <c r="O20" s="37">
        <f t="shared" si="9"/>
        <v>0</v>
      </c>
      <c r="P20" s="37">
        <f t="shared" si="9"/>
        <v>55.694000000000003</v>
      </c>
      <c r="Q20" s="37">
        <f t="shared" si="9"/>
        <v>0</v>
      </c>
      <c r="R20" s="37">
        <f t="shared" si="10"/>
        <v>14867.905000000001</v>
      </c>
      <c r="S20" s="37">
        <f t="shared" si="11"/>
        <v>14407.599</v>
      </c>
      <c r="T20" s="37">
        <f t="shared" si="11"/>
        <v>0</v>
      </c>
      <c r="U20" s="37">
        <f t="shared" si="11"/>
        <v>460.30599999999998</v>
      </c>
      <c r="V20" s="37">
        <f t="shared" si="12"/>
        <v>0</v>
      </c>
      <c r="W20" s="38">
        <f t="shared" si="1"/>
        <v>0.17327040702846977</v>
      </c>
      <c r="X20" s="38">
        <f t="shared" si="2"/>
        <v>0.17520042363178384</v>
      </c>
      <c r="Y20" s="38"/>
      <c r="Z20" s="38">
        <f t="shared" si="3"/>
        <v>0.10793410852713178</v>
      </c>
      <c r="AA20" s="38"/>
    </row>
    <row r="21" spans="1:27" ht="15.75" hidden="1" customHeight="1">
      <c r="A21" s="35" t="s">
        <v>45</v>
      </c>
      <c r="B21" s="36" t="s">
        <v>54</v>
      </c>
      <c r="C21" s="37">
        <f t="shared" si="5"/>
        <v>9005.61</v>
      </c>
      <c r="D21" s="37">
        <f t="shared" si="6"/>
        <v>0</v>
      </c>
      <c r="E21" s="37">
        <f t="shared" si="7"/>
        <v>0</v>
      </c>
      <c r="F21" s="37">
        <f t="shared" si="7"/>
        <v>0</v>
      </c>
      <c r="G21" s="37">
        <f t="shared" si="7"/>
        <v>0</v>
      </c>
      <c r="H21" s="37">
        <f t="shared" si="13"/>
        <v>9005.61</v>
      </c>
      <c r="I21" s="37">
        <f t="shared" si="8"/>
        <v>8008</v>
      </c>
      <c r="J21" s="37">
        <f t="shared" si="8"/>
        <v>220</v>
      </c>
      <c r="K21" s="37">
        <f t="shared" si="8"/>
        <v>777.61</v>
      </c>
      <c r="L21" s="37">
        <f t="shared" si="8"/>
        <v>0</v>
      </c>
      <c r="M21" s="37">
        <f t="shared" si="14"/>
        <v>2813.2599999999998</v>
      </c>
      <c r="N21" s="37">
        <f t="shared" si="9"/>
        <v>2619.6999999999998</v>
      </c>
      <c r="O21" s="37">
        <f t="shared" si="9"/>
        <v>60</v>
      </c>
      <c r="P21" s="37">
        <f t="shared" si="9"/>
        <v>133.56</v>
      </c>
      <c r="Q21" s="37">
        <f t="shared" si="9"/>
        <v>0</v>
      </c>
      <c r="R21" s="37">
        <f t="shared" si="10"/>
        <v>6192.35</v>
      </c>
      <c r="S21" s="37">
        <f t="shared" si="11"/>
        <v>5388.3</v>
      </c>
      <c r="T21" s="37">
        <f t="shared" si="11"/>
        <v>160</v>
      </c>
      <c r="U21" s="37">
        <f t="shared" si="11"/>
        <v>644.04999999999995</v>
      </c>
      <c r="V21" s="37">
        <f t="shared" si="12"/>
        <v>0</v>
      </c>
      <c r="W21" s="38">
        <f t="shared" si="1"/>
        <v>0.31238972151803152</v>
      </c>
      <c r="X21" s="38">
        <f t="shared" si="2"/>
        <v>0.32713536463536463</v>
      </c>
      <c r="Y21" s="38">
        <f>O21/(F21+J21)</f>
        <v>0.27272727272727271</v>
      </c>
      <c r="Z21" s="38">
        <f t="shared" si="3"/>
        <v>0.17175705044945411</v>
      </c>
      <c r="AA21" s="38"/>
    </row>
    <row r="22" spans="1:27" ht="15.75" hidden="1" customHeight="1">
      <c r="A22" s="35" t="s">
        <v>45</v>
      </c>
      <c r="B22" s="36" t="s">
        <v>55</v>
      </c>
      <c r="C22" s="37">
        <f t="shared" si="5"/>
        <v>4825</v>
      </c>
      <c r="D22" s="37">
        <f t="shared" si="6"/>
        <v>0</v>
      </c>
      <c r="E22" s="37">
        <f t="shared" si="7"/>
        <v>0</v>
      </c>
      <c r="F22" s="37">
        <f t="shared" si="7"/>
        <v>0</v>
      </c>
      <c r="G22" s="37">
        <f t="shared" si="7"/>
        <v>0</v>
      </c>
      <c r="H22" s="37">
        <f t="shared" si="13"/>
        <v>4825</v>
      </c>
      <c r="I22" s="37">
        <f t="shared" si="8"/>
        <v>4700</v>
      </c>
      <c r="J22" s="37">
        <f t="shared" si="8"/>
        <v>0</v>
      </c>
      <c r="K22" s="37">
        <f t="shared" si="8"/>
        <v>125</v>
      </c>
      <c r="L22" s="37">
        <f t="shared" si="8"/>
        <v>0</v>
      </c>
      <c r="M22" s="37">
        <f t="shared" si="14"/>
        <v>0</v>
      </c>
      <c r="N22" s="37">
        <f t="shared" si="9"/>
        <v>0</v>
      </c>
      <c r="O22" s="37">
        <f t="shared" si="9"/>
        <v>0</v>
      </c>
      <c r="P22" s="37">
        <f t="shared" si="9"/>
        <v>0</v>
      </c>
      <c r="Q22" s="37">
        <f t="shared" si="9"/>
        <v>0</v>
      </c>
      <c r="R22" s="37">
        <f t="shared" si="10"/>
        <v>4825</v>
      </c>
      <c r="S22" s="37">
        <f t="shared" si="11"/>
        <v>4700</v>
      </c>
      <c r="T22" s="37">
        <f t="shared" si="11"/>
        <v>0</v>
      </c>
      <c r="U22" s="37">
        <f t="shared" si="11"/>
        <v>125</v>
      </c>
      <c r="V22" s="37">
        <f t="shared" si="12"/>
        <v>0</v>
      </c>
      <c r="W22" s="38">
        <f t="shared" si="1"/>
        <v>0</v>
      </c>
      <c r="X22" s="38">
        <f t="shared" si="2"/>
        <v>0</v>
      </c>
      <c r="Y22" s="38"/>
      <c r="Z22" s="38">
        <f t="shared" si="3"/>
        <v>0</v>
      </c>
      <c r="AA22" s="38"/>
    </row>
    <row r="23" spans="1:27" ht="15.75" hidden="1" customHeight="1">
      <c r="A23" s="35" t="s">
        <v>45</v>
      </c>
      <c r="B23" s="36" t="s">
        <v>56</v>
      </c>
      <c r="C23" s="37">
        <f t="shared" si="5"/>
        <v>4825</v>
      </c>
      <c r="D23" s="37">
        <f t="shared" si="6"/>
        <v>0</v>
      </c>
      <c r="E23" s="37">
        <f t="shared" si="7"/>
        <v>0</v>
      </c>
      <c r="F23" s="37">
        <f t="shared" si="7"/>
        <v>0</v>
      </c>
      <c r="G23" s="37">
        <f t="shared" si="7"/>
        <v>0</v>
      </c>
      <c r="H23" s="37">
        <f t="shared" si="13"/>
        <v>4825</v>
      </c>
      <c r="I23" s="37">
        <f t="shared" si="8"/>
        <v>4800</v>
      </c>
      <c r="J23" s="37">
        <f t="shared" si="8"/>
        <v>0</v>
      </c>
      <c r="K23" s="37">
        <f t="shared" si="8"/>
        <v>25</v>
      </c>
      <c r="L23" s="37">
        <f t="shared" si="8"/>
        <v>0</v>
      </c>
      <c r="M23" s="37">
        <f t="shared" si="14"/>
        <v>0</v>
      </c>
      <c r="N23" s="37">
        <f t="shared" si="9"/>
        <v>0</v>
      </c>
      <c r="O23" s="37">
        <f t="shared" si="9"/>
        <v>0</v>
      </c>
      <c r="P23" s="37">
        <f t="shared" si="9"/>
        <v>0</v>
      </c>
      <c r="Q23" s="37">
        <f t="shared" si="9"/>
        <v>0</v>
      </c>
      <c r="R23" s="37">
        <f t="shared" si="10"/>
        <v>4825</v>
      </c>
      <c r="S23" s="37">
        <f t="shared" si="11"/>
        <v>4800</v>
      </c>
      <c r="T23" s="37">
        <f t="shared" si="11"/>
        <v>0</v>
      </c>
      <c r="U23" s="37">
        <f t="shared" si="11"/>
        <v>25</v>
      </c>
      <c r="V23" s="37">
        <f t="shared" si="12"/>
        <v>0</v>
      </c>
      <c r="W23" s="38">
        <f t="shared" si="1"/>
        <v>0</v>
      </c>
      <c r="X23" s="38">
        <f t="shared" si="2"/>
        <v>0</v>
      </c>
      <c r="Y23" s="38"/>
      <c r="Z23" s="38">
        <f t="shared" si="3"/>
        <v>0</v>
      </c>
      <c r="AA23" s="38"/>
    </row>
    <row r="24" spans="1:27" ht="15.75" hidden="1" customHeight="1">
      <c r="A24" s="35" t="s">
        <v>45</v>
      </c>
      <c r="B24" s="36" t="s">
        <v>57</v>
      </c>
      <c r="C24" s="37">
        <f t="shared" si="5"/>
        <v>1700</v>
      </c>
      <c r="D24" s="37">
        <f t="shared" si="6"/>
        <v>0</v>
      </c>
      <c r="E24" s="37">
        <f t="shared" si="7"/>
        <v>0</v>
      </c>
      <c r="F24" s="37">
        <f t="shared" si="7"/>
        <v>0</v>
      </c>
      <c r="G24" s="37">
        <f t="shared" si="7"/>
        <v>0</v>
      </c>
      <c r="H24" s="37">
        <f t="shared" si="13"/>
        <v>1700</v>
      </c>
      <c r="I24" s="37">
        <f t="shared" si="8"/>
        <v>1660</v>
      </c>
      <c r="J24" s="37">
        <f t="shared" si="8"/>
        <v>0</v>
      </c>
      <c r="K24" s="37">
        <f t="shared" si="8"/>
        <v>40</v>
      </c>
      <c r="L24" s="37">
        <f t="shared" si="8"/>
        <v>0</v>
      </c>
      <c r="M24" s="37">
        <f t="shared" si="14"/>
        <v>8.5</v>
      </c>
      <c r="N24" s="37">
        <f t="shared" si="9"/>
        <v>8.5</v>
      </c>
      <c r="O24" s="37">
        <f t="shared" si="9"/>
        <v>0</v>
      </c>
      <c r="P24" s="37">
        <f t="shared" si="9"/>
        <v>0</v>
      </c>
      <c r="Q24" s="37">
        <f t="shared" si="9"/>
        <v>0</v>
      </c>
      <c r="R24" s="37">
        <f t="shared" si="10"/>
        <v>1691.5</v>
      </c>
      <c r="S24" s="37">
        <f t="shared" si="11"/>
        <v>1651.5</v>
      </c>
      <c r="T24" s="37">
        <f t="shared" si="11"/>
        <v>0</v>
      </c>
      <c r="U24" s="37">
        <f t="shared" si="11"/>
        <v>40</v>
      </c>
      <c r="V24" s="37">
        <f t="shared" si="12"/>
        <v>0</v>
      </c>
      <c r="W24" s="38">
        <f t="shared" si="1"/>
        <v>5.0000000000000001E-3</v>
      </c>
      <c r="X24" s="38">
        <f t="shared" si="2"/>
        <v>5.1204819277108436E-3</v>
      </c>
      <c r="Y24" s="38"/>
      <c r="Z24" s="38">
        <f t="shared" si="3"/>
        <v>0</v>
      </c>
      <c r="AA24" s="38"/>
    </row>
    <row r="25" spans="1:27" ht="21" hidden="1">
      <c r="A25" s="35" t="s">
        <v>45</v>
      </c>
      <c r="B25" s="36" t="s">
        <v>58</v>
      </c>
      <c r="C25" s="37">
        <f t="shared" si="5"/>
        <v>1361.94</v>
      </c>
      <c r="D25" s="37">
        <f t="shared" si="6"/>
        <v>0</v>
      </c>
      <c r="E25" s="37">
        <f t="shared" si="7"/>
        <v>0</v>
      </c>
      <c r="F25" s="37">
        <f t="shared" si="7"/>
        <v>0</v>
      </c>
      <c r="G25" s="37">
        <f t="shared" si="7"/>
        <v>0</v>
      </c>
      <c r="H25" s="37">
        <f t="shared" si="13"/>
        <v>1361.94</v>
      </c>
      <c r="I25" s="37">
        <f t="shared" si="8"/>
        <v>1350</v>
      </c>
      <c r="J25" s="37">
        <f t="shared" si="8"/>
        <v>0</v>
      </c>
      <c r="K25" s="37">
        <f t="shared" si="8"/>
        <v>11.940000000000001</v>
      </c>
      <c r="L25" s="37">
        <f t="shared" si="8"/>
        <v>0</v>
      </c>
      <c r="M25" s="37">
        <f t="shared" si="14"/>
        <v>412.96000000000004</v>
      </c>
      <c r="N25" s="37">
        <f t="shared" si="9"/>
        <v>407.02000000000004</v>
      </c>
      <c r="O25" s="37">
        <f t="shared" si="9"/>
        <v>0</v>
      </c>
      <c r="P25" s="37">
        <f t="shared" si="9"/>
        <v>5.94</v>
      </c>
      <c r="Q25" s="37">
        <f t="shared" si="9"/>
        <v>0</v>
      </c>
      <c r="R25" s="37">
        <f t="shared" si="10"/>
        <v>948.98</v>
      </c>
      <c r="S25" s="37">
        <f t="shared" si="11"/>
        <v>942.98</v>
      </c>
      <c r="T25" s="37">
        <f t="shared" si="11"/>
        <v>0</v>
      </c>
      <c r="U25" s="37">
        <f t="shared" si="11"/>
        <v>6.0000000000000009</v>
      </c>
      <c r="V25" s="37">
        <f t="shared" si="12"/>
        <v>0</v>
      </c>
      <c r="W25" s="38">
        <f t="shared" si="1"/>
        <v>0.30321453221140432</v>
      </c>
      <c r="X25" s="38">
        <f t="shared" si="2"/>
        <v>0.30149629629629632</v>
      </c>
      <c r="Y25" s="38"/>
      <c r="Z25" s="38">
        <f t="shared" si="3"/>
        <v>0.49748743718592964</v>
      </c>
      <c r="AA25" s="38"/>
    </row>
    <row r="26" spans="1:27" ht="18.75" hidden="1" customHeight="1">
      <c r="A26" s="35" t="s">
        <v>45</v>
      </c>
      <c r="B26" s="36" t="s">
        <v>59</v>
      </c>
      <c r="C26" s="37">
        <f t="shared" si="5"/>
        <v>10967</v>
      </c>
      <c r="D26" s="37">
        <f t="shared" si="6"/>
        <v>10</v>
      </c>
      <c r="E26" s="37">
        <f t="shared" si="7"/>
        <v>10</v>
      </c>
      <c r="F26" s="37">
        <f t="shared" si="7"/>
        <v>0</v>
      </c>
      <c r="G26" s="37">
        <f t="shared" si="7"/>
        <v>0</v>
      </c>
      <c r="H26" s="37">
        <f t="shared" si="13"/>
        <v>10957</v>
      </c>
      <c r="I26" s="37">
        <f t="shared" si="8"/>
        <v>10832</v>
      </c>
      <c r="J26" s="37">
        <f t="shared" si="8"/>
        <v>0</v>
      </c>
      <c r="K26" s="37">
        <f t="shared" si="8"/>
        <v>125</v>
      </c>
      <c r="L26" s="37">
        <f t="shared" si="8"/>
        <v>0</v>
      </c>
      <c r="M26" s="37">
        <f t="shared" si="14"/>
        <v>1312.0070000000001</v>
      </c>
      <c r="N26" s="37">
        <f t="shared" si="9"/>
        <v>1307.0070000000001</v>
      </c>
      <c r="O26" s="37">
        <f t="shared" si="9"/>
        <v>0</v>
      </c>
      <c r="P26" s="37">
        <f t="shared" si="9"/>
        <v>5</v>
      </c>
      <c r="Q26" s="37">
        <f t="shared" si="9"/>
        <v>0</v>
      </c>
      <c r="R26" s="37">
        <f t="shared" si="10"/>
        <v>9654.9930000000004</v>
      </c>
      <c r="S26" s="37">
        <f t="shared" si="11"/>
        <v>9534.9930000000004</v>
      </c>
      <c r="T26" s="37">
        <f t="shared" si="11"/>
        <v>0</v>
      </c>
      <c r="U26" s="37">
        <f t="shared" si="11"/>
        <v>120</v>
      </c>
      <c r="V26" s="37">
        <f t="shared" si="12"/>
        <v>0</v>
      </c>
      <c r="W26" s="38">
        <f t="shared" si="1"/>
        <v>0.11963226041761649</v>
      </c>
      <c r="X26" s="38">
        <f t="shared" si="2"/>
        <v>0.12055035971223022</v>
      </c>
      <c r="Y26" s="38"/>
      <c r="Z26" s="38">
        <f t="shared" si="3"/>
        <v>0.04</v>
      </c>
      <c r="AA26" s="38"/>
    </row>
    <row r="27" spans="1:27" ht="22.5" hidden="1" customHeight="1">
      <c r="A27" s="35" t="s">
        <v>45</v>
      </c>
      <c r="B27" s="36" t="s">
        <v>60</v>
      </c>
      <c r="C27" s="37">
        <f t="shared" si="5"/>
        <v>16047</v>
      </c>
      <c r="D27" s="37">
        <f t="shared" si="6"/>
        <v>0</v>
      </c>
      <c r="E27" s="37">
        <f t="shared" si="7"/>
        <v>0</v>
      </c>
      <c r="F27" s="37">
        <f t="shared" si="7"/>
        <v>0</v>
      </c>
      <c r="G27" s="37">
        <f t="shared" si="7"/>
        <v>0</v>
      </c>
      <c r="H27" s="37">
        <f t="shared" si="13"/>
        <v>16047</v>
      </c>
      <c r="I27" s="37">
        <f t="shared" si="8"/>
        <v>16032</v>
      </c>
      <c r="J27" s="37">
        <f t="shared" si="8"/>
        <v>0</v>
      </c>
      <c r="K27" s="37">
        <f t="shared" si="8"/>
        <v>15</v>
      </c>
      <c r="L27" s="37">
        <f t="shared" si="8"/>
        <v>0</v>
      </c>
      <c r="M27" s="37">
        <f t="shared" si="14"/>
        <v>205.5</v>
      </c>
      <c r="N27" s="37">
        <f t="shared" si="9"/>
        <v>205.5</v>
      </c>
      <c r="O27" s="37">
        <f t="shared" si="9"/>
        <v>0</v>
      </c>
      <c r="P27" s="37">
        <f t="shared" si="9"/>
        <v>0</v>
      </c>
      <c r="Q27" s="37">
        <f t="shared" si="9"/>
        <v>0</v>
      </c>
      <c r="R27" s="37">
        <f t="shared" si="10"/>
        <v>15841.5</v>
      </c>
      <c r="S27" s="37">
        <f t="shared" si="11"/>
        <v>15826.5</v>
      </c>
      <c r="T27" s="37">
        <f t="shared" si="11"/>
        <v>0</v>
      </c>
      <c r="U27" s="37">
        <f t="shared" si="11"/>
        <v>15</v>
      </c>
      <c r="V27" s="37">
        <f t="shared" si="12"/>
        <v>0</v>
      </c>
      <c r="W27" s="38">
        <f t="shared" si="1"/>
        <v>1.2806131987287344E-2</v>
      </c>
      <c r="X27" s="38">
        <f t="shared" si="2"/>
        <v>1.281811377245509E-2</v>
      </c>
      <c r="Y27" s="38"/>
      <c r="Z27" s="38">
        <f t="shared" si="3"/>
        <v>0</v>
      </c>
      <c r="AA27" s="38"/>
    </row>
    <row r="28" spans="1:27" s="12" customFormat="1" ht="17.25" customHeight="1">
      <c r="A28" s="31" t="s">
        <v>24</v>
      </c>
      <c r="B28" s="32" t="s">
        <v>61</v>
      </c>
      <c r="C28" s="33">
        <f>+C29+C30</f>
        <v>34939</v>
      </c>
      <c r="D28" s="33">
        <f t="shared" ref="D28:V28" si="15">+D29+D30</f>
        <v>397</v>
      </c>
      <c r="E28" s="33">
        <f t="shared" si="15"/>
        <v>397</v>
      </c>
      <c r="F28" s="33">
        <f t="shared" si="15"/>
        <v>0</v>
      </c>
      <c r="G28" s="33">
        <f t="shared" si="15"/>
        <v>0</v>
      </c>
      <c r="H28" s="33">
        <f t="shared" si="15"/>
        <v>34542</v>
      </c>
      <c r="I28" s="33">
        <f t="shared" si="15"/>
        <v>20694</v>
      </c>
      <c r="J28" s="33">
        <f t="shared" si="15"/>
        <v>0</v>
      </c>
      <c r="K28" s="33">
        <f t="shared" si="15"/>
        <v>0</v>
      </c>
      <c r="L28" s="33">
        <f t="shared" si="15"/>
        <v>13848</v>
      </c>
      <c r="M28" s="33">
        <f t="shared" si="15"/>
        <v>8851.9969999999994</v>
      </c>
      <c r="N28" s="33">
        <f t="shared" si="15"/>
        <v>2457.9969999999998</v>
      </c>
      <c r="O28" s="33">
        <f t="shared" si="15"/>
        <v>0</v>
      </c>
      <c r="P28" s="33">
        <f t="shared" si="15"/>
        <v>0</v>
      </c>
      <c r="Q28" s="33">
        <f t="shared" si="15"/>
        <v>6394</v>
      </c>
      <c r="R28" s="33">
        <f t="shared" si="15"/>
        <v>26087.003000000001</v>
      </c>
      <c r="S28" s="33">
        <f t="shared" si="15"/>
        <v>18633.003000000001</v>
      </c>
      <c r="T28" s="33">
        <f t="shared" si="15"/>
        <v>0</v>
      </c>
      <c r="U28" s="33">
        <f t="shared" si="15"/>
        <v>0</v>
      </c>
      <c r="V28" s="33">
        <f t="shared" si="15"/>
        <v>7454</v>
      </c>
      <c r="W28" s="34">
        <f>M28/C28</f>
        <v>0.2533557629010561</v>
      </c>
      <c r="X28" s="34">
        <f>N28/(E28+I28)</f>
        <v>0.11654245886871177</v>
      </c>
      <c r="Y28" s="34"/>
      <c r="Z28" s="34"/>
      <c r="AA28" s="34">
        <f>Q28/L28</f>
        <v>0.46172732524552285</v>
      </c>
    </row>
    <row r="29" spans="1:27" ht="18.75" customHeight="1">
      <c r="A29" s="35" t="s">
        <v>42</v>
      </c>
      <c r="B29" s="36" t="s">
        <v>43</v>
      </c>
      <c r="C29" s="37">
        <f>+D29+H29</f>
        <v>22605</v>
      </c>
      <c r="D29" s="37">
        <f>SUM(E29:G29)</f>
        <v>397</v>
      </c>
      <c r="E29" s="37">
        <v>397</v>
      </c>
      <c r="F29" s="37">
        <v>0</v>
      </c>
      <c r="G29" s="37">
        <v>0</v>
      </c>
      <c r="H29" s="37">
        <f>SUM(I29:L29)</f>
        <v>22208</v>
      </c>
      <c r="I29" s="37">
        <v>8360</v>
      </c>
      <c r="J29" s="37">
        <v>0</v>
      </c>
      <c r="K29" s="37">
        <v>0</v>
      </c>
      <c r="L29" s="37">
        <v>13848</v>
      </c>
      <c r="M29" s="37">
        <f>SUM(N29:Q29)</f>
        <v>8364</v>
      </c>
      <c r="N29" s="37">
        <v>1970</v>
      </c>
      <c r="O29" s="37">
        <v>0</v>
      </c>
      <c r="P29" s="37">
        <v>0</v>
      </c>
      <c r="Q29" s="37">
        <v>6394</v>
      </c>
      <c r="R29" s="37">
        <f>SUM(S29:V29)</f>
        <v>14241</v>
      </c>
      <c r="S29" s="37">
        <f>(E29+I29)-N29</f>
        <v>6787</v>
      </c>
      <c r="T29" s="37">
        <f>(F29+J29)-O29</f>
        <v>0</v>
      </c>
      <c r="U29" s="37">
        <f>(G29+K29)-P29</f>
        <v>0</v>
      </c>
      <c r="V29" s="37">
        <f>L29-Q29</f>
        <v>7454</v>
      </c>
      <c r="W29" s="38">
        <f t="shared" ref="W29:W45" si="16">M29/C29</f>
        <v>0.37000663570006637</v>
      </c>
      <c r="X29" s="38">
        <f t="shared" ref="X29:X45" si="17">N29/(E29+I29)</f>
        <v>0.22496288683339044</v>
      </c>
      <c r="Y29" s="38"/>
      <c r="Z29" s="38"/>
      <c r="AA29" s="38">
        <f>Q29/L29</f>
        <v>0.46172732524552285</v>
      </c>
    </row>
    <row r="30" spans="1:27" ht="15.75" customHeight="1">
      <c r="A30" s="35" t="s">
        <v>42</v>
      </c>
      <c r="B30" s="36" t="s">
        <v>44</v>
      </c>
      <c r="C30" s="37">
        <f>SUM(C31:C45)</f>
        <v>12334</v>
      </c>
      <c r="D30" s="37">
        <f t="shared" ref="D30:V30" si="18">SUM(D31:D45)</f>
        <v>0</v>
      </c>
      <c r="E30" s="37">
        <f t="shared" si="18"/>
        <v>0</v>
      </c>
      <c r="F30" s="37">
        <f t="shared" si="18"/>
        <v>0</v>
      </c>
      <c r="G30" s="37">
        <f t="shared" si="18"/>
        <v>0</v>
      </c>
      <c r="H30" s="37">
        <f t="shared" si="18"/>
        <v>12334</v>
      </c>
      <c r="I30" s="37">
        <f t="shared" si="18"/>
        <v>12334</v>
      </c>
      <c r="J30" s="37">
        <f t="shared" si="18"/>
        <v>0</v>
      </c>
      <c r="K30" s="37">
        <f t="shared" si="18"/>
        <v>0</v>
      </c>
      <c r="L30" s="37">
        <f t="shared" si="18"/>
        <v>0</v>
      </c>
      <c r="M30" s="37">
        <f t="shared" si="18"/>
        <v>487.99700000000001</v>
      </c>
      <c r="N30" s="37">
        <f t="shared" si="18"/>
        <v>487.99700000000001</v>
      </c>
      <c r="O30" s="37">
        <f t="shared" si="18"/>
        <v>0</v>
      </c>
      <c r="P30" s="37">
        <f t="shared" si="18"/>
        <v>0</v>
      </c>
      <c r="Q30" s="37">
        <f t="shared" si="18"/>
        <v>0</v>
      </c>
      <c r="R30" s="37">
        <f t="shared" si="18"/>
        <v>11846.003000000001</v>
      </c>
      <c r="S30" s="37">
        <f>SUM(S31:S45)</f>
        <v>11846.003000000001</v>
      </c>
      <c r="T30" s="37">
        <f t="shared" si="18"/>
        <v>0</v>
      </c>
      <c r="U30" s="37">
        <f t="shared" si="18"/>
        <v>0</v>
      </c>
      <c r="V30" s="37">
        <f t="shared" si="18"/>
        <v>0</v>
      </c>
      <c r="W30" s="38">
        <f t="shared" si="16"/>
        <v>3.9565185665639699E-2</v>
      </c>
      <c r="X30" s="38">
        <f t="shared" si="17"/>
        <v>3.9565185665639699E-2</v>
      </c>
      <c r="Y30" s="38"/>
      <c r="Z30" s="38"/>
      <c r="AA30" s="38"/>
    </row>
    <row r="31" spans="1:27" ht="15.75" hidden="1" customHeight="1">
      <c r="A31" s="35" t="s">
        <v>45</v>
      </c>
      <c r="B31" s="36" t="s">
        <v>46</v>
      </c>
      <c r="C31" s="37">
        <f t="shared" ref="C31:C45" si="19">+D31+H31</f>
        <v>3630</v>
      </c>
      <c r="D31" s="37">
        <f t="shared" ref="D31:D45" si="20">SUM(E31:G31)</f>
        <v>0</v>
      </c>
      <c r="E31" s="37">
        <v>0</v>
      </c>
      <c r="F31" s="37">
        <v>0</v>
      </c>
      <c r="G31" s="37">
        <v>0</v>
      </c>
      <c r="H31" s="37">
        <f t="shared" ref="H31:H45" si="21">SUM(I31:L31)</f>
        <v>3630</v>
      </c>
      <c r="I31" s="37">
        <v>3630</v>
      </c>
      <c r="J31" s="37">
        <v>0</v>
      </c>
      <c r="K31" s="37">
        <v>0</v>
      </c>
      <c r="L31" s="37">
        <v>0</v>
      </c>
      <c r="M31" s="37">
        <f t="shared" ref="M31:M45" si="22">SUM(N31:Q31)</f>
        <v>487.99700000000001</v>
      </c>
      <c r="N31" s="37">
        <v>487.99700000000001</v>
      </c>
      <c r="O31" s="37">
        <v>0</v>
      </c>
      <c r="P31" s="37">
        <v>0</v>
      </c>
      <c r="Q31" s="37">
        <v>0</v>
      </c>
      <c r="R31" s="37">
        <f t="shared" ref="R31:R45" si="23">SUM(S31:V31)</f>
        <v>3142.0030000000002</v>
      </c>
      <c r="S31" s="37">
        <f t="shared" ref="S31:U45" si="24">(E31+I31)-N31</f>
        <v>3142.0030000000002</v>
      </c>
      <c r="T31" s="37">
        <f t="shared" si="24"/>
        <v>0</v>
      </c>
      <c r="U31" s="37">
        <f t="shared" si="24"/>
        <v>0</v>
      </c>
      <c r="V31" s="37">
        <f t="shared" ref="V31:V45" si="25">L31-Q31</f>
        <v>0</v>
      </c>
      <c r="W31" s="38">
        <f t="shared" si="16"/>
        <v>0.13443443526170798</v>
      </c>
      <c r="X31" s="38">
        <f t="shared" si="17"/>
        <v>0.13443443526170798</v>
      </c>
      <c r="Y31" s="38"/>
      <c r="Z31" s="38"/>
      <c r="AA31" s="38"/>
    </row>
    <row r="32" spans="1:27" ht="15.75" hidden="1" customHeight="1">
      <c r="A32" s="35" t="s">
        <v>45</v>
      </c>
      <c r="B32" s="36" t="s">
        <v>47</v>
      </c>
      <c r="C32" s="37">
        <f t="shared" si="19"/>
        <v>2790</v>
      </c>
      <c r="D32" s="37">
        <f t="shared" si="20"/>
        <v>0</v>
      </c>
      <c r="E32" s="37">
        <v>0</v>
      </c>
      <c r="F32" s="37">
        <v>0</v>
      </c>
      <c r="G32" s="37">
        <v>0</v>
      </c>
      <c r="H32" s="37">
        <f t="shared" si="21"/>
        <v>2790</v>
      </c>
      <c r="I32" s="37">
        <v>2790</v>
      </c>
      <c r="J32" s="37">
        <v>0</v>
      </c>
      <c r="K32" s="37">
        <v>0</v>
      </c>
      <c r="L32" s="37">
        <v>0</v>
      </c>
      <c r="M32" s="37">
        <f t="shared" si="22"/>
        <v>0</v>
      </c>
      <c r="N32" s="37">
        <v>0</v>
      </c>
      <c r="O32" s="37">
        <v>0</v>
      </c>
      <c r="P32" s="37">
        <v>0</v>
      </c>
      <c r="Q32" s="37">
        <v>0</v>
      </c>
      <c r="R32" s="37">
        <f t="shared" si="23"/>
        <v>2790</v>
      </c>
      <c r="S32" s="37">
        <f t="shared" si="24"/>
        <v>2790</v>
      </c>
      <c r="T32" s="37">
        <f t="shared" si="24"/>
        <v>0</v>
      </c>
      <c r="U32" s="37">
        <f t="shared" si="24"/>
        <v>0</v>
      </c>
      <c r="V32" s="37">
        <f t="shared" si="25"/>
        <v>0</v>
      </c>
      <c r="W32" s="38">
        <f t="shared" si="16"/>
        <v>0</v>
      </c>
      <c r="X32" s="38">
        <f t="shared" si="17"/>
        <v>0</v>
      </c>
      <c r="Y32" s="38"/>
      <c r="Z32" s="38"/>
      <c r="AA32" s="38"/>
    </row>
    <row r="33" spans="1:27" ht="15.75" hidden="1" customHeight="1">
      <c r="A33" s="35" t="s">
        <v>45</v>
      </c>
      <c r="B33" s="36" t="s">
        <v>48</v>
      </c>
      <c r="C33" s="37">
        <f t="shared" si="19"/>
        <v>315</v>
      </c>
      <c r="D33" s="37">
        <f t="shared" si="20"/>
        <v>0</v>
      </c>
      <c r="E33" s="37">
        <v>0</v>
      </c>
      <c r="F33" s="37">
        <v>0</v>
      </c>
      <c r="G33" s="37">
        <v>0</v>
      </c>
      <c r="H33" s="37">
        <f t="shared" si="21"/>
        <v>315</v>
      </c>
      <c r="I33" s="37">
        <v>315</v>
      </c>
      <c r="J33" s="37">
        <v>0</v>
      </c>
      <c r="K33" s="37">
        <v>0</v>
      </c>
      <c r="L33" s="37">
        <v>0</v>
      </c>
      <c r="M33" s="37">
        <f t="shared" si="22"/>
        <v>0</v>
      </c>
      <c r="N33" s="37">
        <v>0</v>
      </c>
      <c r="O33" s="37">
        <v>0</v>
      </c>
      <c r="P33" s="37">
        <v>0</v>
      </c>
      <c r="Q33" s="37">
        <v>0</v>
      </c>
      <c r="R33" s="37">
        <f t="shared" si="23"/>
        <v>315</v>
      </c>
      <c r="S33" s="37">
        <f t="shared" si="24"/>
        <v>315</v>
      </c>
      <c r="T33" s="37">
        <f t="shared" si="24"/>
        <v>0</v>
      </c>
      <c r="U33" s="37">
        <f t="shared" si="24"/>
        <v>0</v>
      </c>
      <c r="V33" s="37">
        <f t="shared" si="25"/>
        <v>0</v>
      </c>
      <c r="W33" s="38">
        <f t="shared" si="16"/>
        <v>0</v>
      </c>
      <c r="X33" s="38">
        <f t="shared" si="17"/>
        <v>0</v>
      </c>
      <c r="Y33" s="38"/>
      <c r="Z33" s="38"/>
      <c r="AA33" s="38"/>
    </row>
    <row r="34" spans="1:27" ht="24" hidden="1" customHeight="1">
      <c r="A34" s="35" t="s">
        <v>45</v>
      </c>
      <c r="B34" s="36" t="s">
        <v>49</v>
      </c>
      <c r="C34" s="37">
        <f t="shared" si="19"/>
        <v>315</v>
      </c>
      <c r="D34" s="37">
        <f t="shared" si="20"/>
        <v>0</v>
      </c>
      <c r="E34" s="37">
        <v>0</v>
      </c>
      <c r="F34" s="37">
        <v>0</v>
      </c>
      <c r="G34" s="37">
        <v>0</v>
      </c>
      <c r="H34" s="37">
        <f t="shared" si="21"/>
        <v>315</v>
      </c>
      <c r="I34" s="37">
        <v>315</v>
      </c>
      <c r="J34" s="37">
        <v>0</v>
      </c>
      <c r="K34" s="37">
        <v>0</v>
      </c>
      <c r="L34" s="37">
        <v>0</v>
      </c>
      <c r="M34" s="37">
        <f t="shared" si="22"/>
        <v>0</v>
      </c>
      <c r="N34" s="37">
        <v>0</v>
      </c>
      <c r="O34" s="37">
        <v>0</v>
      </c>
      <c r="P34" s="37">
        <v>0</v>
      </c>
      <c r="Q34" s="37">
        <v>0</v>
      </c>
      <c r="R34" s="37">
        <f t="shared" si="23"/>
        <v>315</v>
      </c>
      <c r="S34" s="37">
        <f t="shared" si="24"/>
        <v>315</v>
      </c>
      <c r="T34" s="37">
        <f t="shared" si="24"/>
        <v>0</v>
      </c>
      <c r="U34" s="37">
        <f t="shared" si="24"/>
        <v>0</v>
      </c>
      <c r="V34" s="37">
        <f t="shared" si="25"/>
        <v>0</v>
      </c>
      <c r="W34" s="38">
        <f t="shared" si="16"/>
        <v>0</v>
      </c>
      <c r="X34" s="38">
        <f t="shared" si="17"/>
        <v>0</v>
      </c>
      <c r="Y34" s="38"/>
      <c r="Z34" s="38"/>
      <c r="AA34" s="38"/>
    </row>
    <row r="35" spans="1:27" ht="25.5" hidden="1" customHeight="1">
      <c r="A35" s="35" t="s">
        <v>45</v>
      </c>
      <c r="B35" s="36" t="s">
        <v>50</v>
      </c>
      <c r="C35" s="37">
        <f t="shared" si="19"/>
        <v>200</v>
      </c>
      <c r="D35" s="37">
        <f t="shared" si="20"/>
        <v>0</v>
      </c>
      <c r="E35" s="37">
        <v>0</v>
      </c>
      <c r="F35" s="37">
        <v>0</v>
      </c>
      <c r="G35" s="37">
        <v>0</v>
      </c>
      <c r="H35" s="37">
        <f t="shared" si="21"/>
        <v>200</v>
      </c>
      <c r="I35" s="37">
        <v>200</v>
      </c>
      <c r="J35" s="37">
        <v>0</v>
      </c>
      <c r="K35" s="37">
        <v>0</v>
      </c>
      <c r="L35" s="37">
        <v>0</v>
      </c>
      <c r="M35" s="37">
        <f t="shared" si="22"/>
        <v>0</v>
      </c>
      <c r="N35" s="37">
        <v>0</v>
      </c>
      <c r="O35" s="37">
        <v>0</v>
      </c>
      <c r="P35" s="37">
        <v>0</v>
      </c>
      <c r="Q35" s="37">
        <v>0</v>
      </c>
      <c r="R35" s="37">
        <f t="shared" si="23"/>
        <v>200</v>
      </c>
      <c r="S35" s="37">
        <f t="shared" si="24"/>
        <v>200</v>
      </c>
      <c r="T35" s="37">
        <f t="shared" si="24"/>
        <v>0</v>
      </c>
      <c r="U35" s="37">
        <f t="shared" si="24"/>
        <v>0</v>
      </c>
      <c r="V35" s="37">
        <f t="shared" si="25"/>
        <v>0</v>
      </c>
      <c r="W35" s="38">
        <f t="shared" si="16"/>
        <v>0</v>
      </c>
      <c r="X35" s="38">
        <f t="shared" si="17"/>
        <v>0</v>
      </c>
      <c r="Y35" s="38"/>
      <c r="Z35" s="38"/>
      <c r="AA35" s="38"/>
    </row>
    <row r="36" spans="1:27" ht="26.25" hidden="1" customHeight="1">
      <c r="A36" s="35" t="s">
        <v>45</v>
      </c>
      <c r="B36" s="36" t="s">
        <v>51</v>
      </c>
      <c r="C36" s="37">
        <f t="shared" si="19"/>
        <v>0</v>
      </c>
      <c r="D36" s="37">
        <f t="shared" si="20"/>
        <v>0</v>
      </c>
      <c r="E36" s="37">
        <v>0</v>
      </c>
      <c r="F36" s="37">
        <v>0</v>
      </c>
      <c r="G36" s="37">
        <v>0</v>
      </c>
      <c r="H36" s="37">
        <f t="shared" si="21"/>
        <v>0</v>
      </c>
      <c r="I36" s="37">
        <v>0</v>
      </c>
      <c r="J36" s="37">
        <v>0</v>
      </c>
      <c r="K36" s="37">
        <v>0</v>
      </c>
      <c r="L36" s="37">
        <v>0</v>
      </c>
      <c r="M36" s="37">
        <f t="shared" si="22"/>
        <v>0</v>
      </c>
      <c r="N36" s="37">
        <v>0</v>
      </c>
      <c r="O36" s="37">
        <v>0</v>
      </c>
      <c r="P36" s="37">
        <v>0</v>
      </c>
      <c r="Q36" s="37">
        <v>0</v>
      </c>
      <c r="R36" s="37">
        <f t="shared" si="23"/>
        <v>0</v>
      </c>
      <c r="S36" s="37">
        <f t="shared" si="24"/>
        <v>0</v>
      </c>
      <c r="T36" s="37">
        <f t="shared" si="24"/>
        <v>0</v>
      </c>
      <c r="U36" s="37">
        <f t="shared" si="24"/>
        <v>0</v>
      </c>
      <c r="V36" s="37">
        <f t="shared" si="25"/>
        <v>0</v>
      </c>
      <c r="W36" s="38"/>
      <c r="X36" s="38"/>
      <c r="Y36" s="38"/>
      <c r="Z36" s="38"/>
      <c r="AA36" s="38"/>
    </row>
    <row r="37" spans="1:27" ht="20.25" hidden="1" customHeight="1">
      <c r="A37" s="35" t="s">
        <v>45</v>
      </c>
      <c r="B37" s="36" t="s">
        <v>52</v>
      </c>
      <c r="C37" s="37">
        <f t="shared" si="19"/>
        <v>420</v>
      </c>
      <c r="D37" s="37">
        <f t="shared" si="20"/>
        <v>0</v>
      </c>
      <c r="E37" s="37">
        <v>0</v>
      </c>
      <c r="F37" s="37">
        <v>0</v>
      </c>
      <c r="G37" s="37">
        <v>0</v>
      </c>
      <c r="H37" s="37">
        <f t="shared" si="21"/>
        <v>420</v>
      </c>
      <c r="I37" s="37">
        <v>420</v>
      </c>
      <c r="J37" s="37">
        <v>0</v>
      </c>
      <c r="K37" s="37">
        <v>0</v>
      </c>
      <c r="L37" s="37">
        <v>0</v>
      </c>
      <c r="M37" s="37">
        <f t="shared" si="22"/>
        <v>0</v>
      </c>
      <c r="N37" s="37">
        <v>0</v>
      </c>
      <c r="O37" s="37">
        <v>0</v>
      </c>
      <c r="P37" s="37">
        <v>0</v>
      </c>
      <c r="Q37" s="37">
        <v>0</v>
      </c>
      <c r="R37" s="37">
        <f t="shared" si="23"/>
        <v>420</v>
      </c>
      <c r="S37" s="37">
        <f t="shared" si="24"/>
        <v>420</v>
      </c>
      <c r="T37" s="37">
        <f t="shared" si="24"/>
        <v>0</v>
      </c>
      <c r="U37" s="37">
        <f t="shared" si="24"/>
        <v>0</v>
      </c>
      <c r="V37" s="37">
        <f t="shared" si="25"/>
        <v>0</v>
      </c>
      <c r="W37" s="38">
        <f t="shared" si="16"/>
        <v>0</v>
      </c>
      <c r="X37" s="38">
        <f t="shared" si="17"/>
        <v>0</v>
      </c>
      <c r="Y37" s="38"/>
      <c r="Z37" s="38"/>
      <c r="AA37" s="38"/>
    </row>
    <row r="38" spans="1:27" ht="15.75" hidden="1" customHeight="1">
      <c r="A38" s="35" t="s">
        <v>45</v>
      </c>
      <c r="B38" s="36" t="s">
        <v>53</v>
      </c>
      <c r="C38" s="37">
        <f t="shared" si="19"/>
        <v>1260</v>
      </c>
      <c r="D38" s="37">
        <f t="shared" si="20"/>
        <v>0</v>
      </c>
      <c r="E38" s="37">
        <v>0</v>
      </c>
      <c r="F38" s="37">
        <v>0</v>
      </c>
      <c r="G38" s="37">
        <v>0</v>
      </c>
      <c r="H38" s="37">
        <f t="shared" si="21"/>
        <v>1260</v>
      </c>
      <c r="I38" s="37">
        <v>1260</v>
      </c>
      <c r="J38" s="37">
        <v>0</v>
      </c>
      <c r="K38" s="37">
        <v>0</v>
      </c>
      <c r="L38" s="37">
        <v>0</v>
      </c>
      <c r="M38" s="37">
        <f t="shared" si="22"/>
        <v>0</v>
      </c>
      <c r="N38" s="37">
        <v>0</v>
      </c>
      <c r="O38" s="37">
        <v>0</v>
      </c>
      <c r="P38" s="37">
        <v>0</v>
      </c>
      <c r="Q38" s="37">
        <v>0</v>
      </c>
      <c r="R38" s="37">
        <f t="shared" si="23"/>
        <v>1260</v>
      </c>
      <c r="S38" s="37">
        <f t="shared" si="24"/>
        <v>1260</v>
      </c>
      <c r="T38" s="37">
        <f t="shared" si="24"/>
        <v>0</v>
      </c>
      <c r="U38" s="37">
        <f t="shared" si="24"/>
        <v>0</v>
      </c>
      <c r="V38" s="37">
        <f t="shared" si="25"/>
        <v>0</v>
      </c>
      <c r="W38" s="38">
        <f t="shared" si="16"/>
        <v>0</v>
      </c>
      <c r="X38" s="38">
        <f t="shared" si="17"/>
        <v>0</v>
      </c>
      <c r="Y38" s="38"/>
      <c r="Z38" s="38"/>
      <c r="AA38" s="38"/>
    </row>
    <row r="39" spans="1:27" ht="18.75" hidden="1" customHeight="1">
      <c r="A39" s="35" t="s">
        <v>45</v>
      </c>
      <c r="B39" s="36" t="s">
        <v>54</v>
      </c>
      <c r="C39" s="37">
        <f t="shared" si="19"/>
        <v>786</v>
      </c>
      <c r="D39" s="37">
        <f t="shared" si="20"/>
        <v>0</v>
      </c>
      <c r="E39" s="37">
        <v>0</v>
      </c>
      <c r="F39" s="37">
        <v>0</v>
      </c>
      <c r="G39" s="37">
        <v>0</v>
      </c>
      <c r="H39" s="37">
        <f t="shared" si="21"/>
        <v>786</v>
      </c>
      <c r="I39" s="37">
        <v>786</v>
      </c>
      <c r="J39" s="37">
        <v>0</v>
      </c>
      <c r="K39" s="37">
        <v>0</v>
      </c>
      <c r="L39" s="37">
        <v>0</v>
      </c>
      <c r="M39" s="37">
        <f t="shared" si="22"/>
        <v>0</v>
      </c>
      <c r="N39" s="37">
        <v>0</v>
      </c>
      <c r="O39" s="37">
        <v>0</v>
      </c>
      <c r="P39" s="37">
        <v>0</v>
      </c>
      <c r="Q39" s="37">
        <v>0</v>
      </c>
      <c r="R39" s="37">
        <f t="shared" si="23"/>
        <v>786</v>
      </c>
      <c r="S39" s="37">
        <f t="shared" si="24"/>
        <v>786</v>
      </c>
      <c r="T39" s="37">
        <f t="shared" si="24"/>
        <v>0</v>
      </c>
      <c r="U39" s="37">
        <f t="shared" si="24"/>
        <v>0</v>
      </c>
      <c r="V39" s="37">
        <f t="shared" si="25"/>
        <v>0</v>
      </c>
      <c r="W39" s="38">
        <f t="shared" si="16"/>
        <v>0</v>
      </c>
      <c r="X39" s="38">
        <f t="shared" si="17"/>
        <v>0</v>
      </c>
      <c r="Y39" s="38"/>
      <c r="Z39" s="38"/>
      <c r="AA39" s="38"/>
    </row>
    <row r="40" spans="1:27" ht="18.75" hidden="1" customHeight="1">
      <c r="A40" s="35" t="s">
        <v>45</v>
      </c>
      <c r="B40" s="36" t="s">
        <v>55</v>
      </c>
      <c r="C40" s="37">
        <f t="shared" si="19"/>
        <v>300</v>
      </c>
      <c r="D40" s="37">
        <f t="shared" si="20"/>
        <v>0</v>
      </c>
      <c r="E40" s="37">
        <v>0</v>
      </c>
      <c r="F40" s="37">
        <v>0</v>
      </c>
      <c r="G40" s="37">
        <v>0</v>
      </c>
      <c r="H40" s="37">
        <f t="shared" si="21"/>
        <v>300</v>
      </c>
      <c r="I40" s="37">
        <v>300</v>
      </c>
      <c r="J40" s="37">
        <v>0</v>
      </c>
      <c r="K40" s="37">
        <v>0</v>
      </c>
      <c r="L40" s="37">
        <v>0</v>
      </c>
      <c r="M40" s="37">
        <f t="shared" si="22"/>
        <v>0</v>
      </c>
      <c r="N40" s="37">
        <v>0</v>
      </c>
      <c r="O40" s="37">
        <v>0</v>
      </c>
      <c r="P40" s="37">
        <v>0</v>
      </c>
      <c r="Q40" s="37">
        <v>0</v>
      </c>
      <c r="R40" s="37">
        <f t="shared" si="23"/>
        <v>300</v>
      </c>
      <c r="S40" s="37">
        <f t="shared" si="24"/>
        <v>300</v>
      </c>
      <c r="T40" s="37">
        <f t="shared" si="24"/>
        <v>0</v>
      </c>
      <c r="U40" s="37">
        <f t="shared" si="24"/>
        <v>0</v>
      </c>
      <c r="V40" s="37">
        <f t="shared" si="25"/>
        <v>0</v>
      </c>
      <c r="W40" s="38">
        <f t="shared" si="16"/>
        <v>0</v>
      </c>
      <c r="X40" s="38">
        <f t="shared" si="17"/>
        <v>0</v>
      </c>
      <c r="Y40" s="38"/>
      <c r="Z40" s="38"/>
      <c r="AA40" s="38"/>
    </row>
    <row r="41" spans="1:27" ht="18.75" hidden="1" customHeight="1">
      <c r="A41" s="35" t="s">
        <v>45</v>
      </c>
      <c r="B41" s="36" t="s">
        <v>56</v>
      </c>
      <c r="C41" s="37">
        <f t="shared" si="19"/>
        <v>300</v>
      </c>
      <c r="D41" s="37">
        <f t="shared" si="20"/>
        <v>0</v>
      </c>
      <c r="E41" s="37">
        <v>0</v>
      </c>
      <c r="F41" s="37">
        <v>0</v>
      </c>
      <c r="G41" s="37">
        <v>0</v>
      </c>
      <c r="H41" s="37">
        <f t="shared" si="21"/>
        <v>300</v>
      </c>
      <c r="I41" s="37">
        <v>300</v>
      </c>
      <c r="J41" s="37">
        <v>0</v>
      </c>
      <c r="K41" s="37">
        <v>0</v>
      </c>
      <c r="L41" s="37">
        <v>0</v>
      </c>
      <c r="M41" s="37">
        <f t="shared" si="22"/>
        <v>0</v>
      </c>
      <c r="N41" s="37">
        <v>0</v>
      </c>
      <c r="O41" s="37">
        <v>0</v>
      </c>
      <c r="P41" s="37">
        <v>0</v>
      </c>
      <c r="Q41" s="37">
        <v>0</v>
      </c>
      <c r="R41" s="37">
        <f t="shared" si="23"/>
        <v>300</v>
      </c>
      <c r="S41" s="37">
        <f t="shared" si="24"/>
        <v>300</v>
      </c>
      <c r="T41" s="37">
        <f t="shared" si="24"/>
        <v>0</v>
      </c>
      <c r="U41" s="37">
        <f t="shared" si="24"/>
        <v>0</v>
      </c>
      <c r="V41" s="37">
        <f t="shared" si="25"/>
        <v>0</v>
      </c>
      <c r="W41" s="38">
        <f t="shared" si="16"/>
        <v>0</v>
      </c>
      <c r="X41" s="38">
        <f t="shared" si="17"/>
        <v>0</v>
      </c>
      <c r="Y41" s="38"/>
      <c r="Z41" s="38"/>
      <c r="AA41" s="38"/>
    </row>
    <row r="42" spans="1:27" ht="18.75" hidden="1" customHeight="1">
      <c r="A42" s="35" t="s">
        <v>45</v>
      </c>
      <c r="B42" s="36" t="s">
        <v>57</v>
      </c>
      <c r="C42" s="37">
        <f t="shared" si="19"/>
        <v>0</v>
      </c>
      <c r="D42" s="37">
        <f t="shared" si="20"/>
        <v>0</v>
      </c>
      <c r="E42" s="37">
        <v>0</v>
      </c>
      <c r="F42" s="37">
        <v>0</v>
      </c>
      <c r="G42" s="37">
        <v>0</v>
      </c>
      <c r="H42" s="37">
        <f t="shared" si="21"/>
        <v>0</v>
      </c>
      <c r="I42" s="37">
        <v>0</v>
      </c>
      <c r="J42" s="37">
        <v>0</v>
      </c>
      <c r="K42" s="37">
        <v>0</v>
      </c>
      <c r="L42" s="37">
        <v>0</v>
      </c>
      <c r="M42" s="37">
        <f t="shared" si="22"/>
        <v>0</v>
      </c>
      <c r="N42" s="37">
        <v>0</v>
      </c>
      <c r="O42" s="37">
        <v>0</v>
      </c>
      <c r="P42" s="37">
        <v>0</v>
      </c>
      <c r="Q42" s="37">
        <v>0</v>
      </c>
      <c r="R42" s="37">
        <f t="shared" si="23"/>
        <v>0</v>
      </c>
      <c r="S42" s="37">
        <f t="shared" si="24"/>
        <v>0</v>
      </c>
      <c r="T42" s="37">
        <f t="shared" si="24"/>
        <v>0</v>
      </c>
      <c r="U42" s="37">
        <f t="shared" si="24"/>
        <v>0</v>
      </c>
      <c r="V42" s="37">
        <f t="shared" si="25"/>
        <v>0</v>
      </c>
      <c r="W42" s="38"/>
      <c r="X42" s="38"/>
      <c r="Y42" s="38"/>
      <c r="Z42" s="38"/>
      <c r="AA42" s="38"/>
    </row>
    <row r="43" spans="1:27" ht="21" hidden="1">
      <c r="A43" s="35" t="s">
        <v>45</v>
      </c>
      <c r="B43" s="36" t="s">
        <v>58</v>
      </c>
      <c r="C43" s="37">
        <f t="shared" si="19"/>
        <v>0</v>
      </c>
      <c r="D43" s="37">
        <f t="shared" si="20"/>
        <v>0</v>
      </c>
      <c r="E43" s="37">
        <v>0</v>
      </c>
      <c r="F43" s="37">
        <v>0</v>
      </c>
      <c r="G43" s="37">
        <v>0</v>
      </c>
      <c r="H43" s="37">
        <f t="shared" si="21"/>
        <v>0</v>
      </c>
      <c r="I43" s="37">
        <v>0</v>
      </c>
      <c r="J43" s="37">
        <v>0</v>
      </c>
      <c r="K43" s="37">
        <v>0</v>
      </c>
      <c r="L43" s="37">
        <v>0</v>
      </c>
      <c r="M43" s="37">
        <f t="shared" si="22"/>
        <v>0</v>
      </c>
      <c r="N43" s="37">
        <v>0</v>
      </c>
      <c r="O43" s="37">
        <v>0</v>
      </c>
      <c r="P43" s="37">
        <v>0</v>
      </c>
      <c r="Q43" s="37">
        <v>0</v>
      </c>
      <c r="R43" s="37">
        <f t="shared" si="23"/>
        <v>0</v>
      </c>
      <c r="S43" s="37">
        <f t="shared" si="24"/>
        <v>0</v>
      </c>
      <c r="T43" s="37">
        <f t="shared" si="24"/>
        <v>0</v>
      </c>
      <c r="U43" s="37">
        <f t="shared" si="24"/>
        <v>0</v>
      </c>
      <c r="V43" s="37">
        <f t="shared" si="25"/>
        <v>0</v>
      </c>
      <c r="W43" s="38"/>
      <c r="X43" s="38"/>
      <c r="Y43" s="38"/>
      <c r="Z43" s="38"/>
      <c r="AA43" s="38"/>
    </row>
    <row r="44" spans="1:27" ht="29.25" hidden="1" customHeight="1">
      <c r="A44" s="35" t="s">
        <v>45</v>
      </c>
      <c r="B44" s="36" t="s">
        <v>62</v>
      </c>
      <c r="C44" s="37">
        <f t="shared" si="19"/>
        <v>1206</v>
      </c>
      <c r="D44" s="37">
        <f t="shared" si="20"/>
        <v>0</v>
      </c>
      <c r="E44" s="37">
        <v>0</v>
      </c>
      <c r="F44" s="37">
        <v>0</v>
      </c>
      <c r="G44" s="37">
        <v>0</v>
      </c>
      <c r="H44" s="37">
        <f t="shared" si="21"/>
        <v>1206</v>
      </c>
      <c r="I44" s="37">
        <v>1206</v>
      </c>
      <c r="J44" s="37">
        <v>0</v>
      </c>
      <c r="K44" s="37">
        <v>0</v>
      </c>
      <c r="L44" s="37">
        <v>0</v>
      </c>
      <c r="M44" s="37">
        <f t="shared" si="22"/>
        <v>0</v>
      </c>
      <c r="N44" s="37">
        <v>0</v>
      </c>
      <c r="O44" s="37">
        <v>0</v>
      </c>
      <c r="P44" s="37">
        <v>0</v>
      </c>
      <c r="Q44" s="37">
        <v>0</v>
      </c>
      <c r="R44" s="37">
        <f t="shared" si="23"/>
        <v>1206</v>
      </c>
      <c r="S44" s="37">
        <f t="shared" si="24"/>
        <v>1206</v>
      </c>
      <c r="T44" s="37">
        <f t="shared" si="24"/>
        <v>0</v>
      </c>
      <c r="U44" s="37">
        <f t="shared" si="24"/>
        <v>0</v>
      </c>
      <c r="V44" s="37">
        <f t="shared" si="25"/>
        <v>0</v>
      </c>
      <c r="W44" s="38">
        <f t="shared" si="16"/>
        <v>0</v>
      </c>
      <c r="X44" s="38">
        <f t="shared" si="17"/>
        <v>0</v>
      </c>
      <c r="Y44" s="38"/>
      <c r="Z44" s="38"/>
      <c r="AA44" s="38"/>
    </row>
    <row r="45" spans="1:27" ht="22.5" hidden="1" customHeight="1">
      <c r="A45" s="35" t="s">
        <v>45</v>
      </c>
      <c r="B45" s="36" t="s">
        <v>60</v>
      </c>
      <c r="C45" s="37">
        <f t="shared" si="19"/>
        <v>812</v>
      </c>
      <c r="D45" s="37">
        <f t="shared" si="20"/>
        <v>0</v>
      </c>
      <c r="E45" s="37">
        <v>0</v>
      </c>
      <c r="F45" s="37">
        <v>0</v>
      </c>
      <c r="G45" s="37">
        <v>0</v>
      </c>
      <c r="H45" s="37">
        <f t="shared" si="21"/>
        <v>812</v>
      </c>
      <c r="I45" s="37">
        <v>812</v>
      </c>
      <c r="J45" s="37">
        <v>0</v>
      </c>
      <c r="K45" s="37">
        <v>0</v>
      </c>
      <c r="L45" s="37">
        <v>0</v>
      </c>
      <c r="M45" s="37">
        <f t="shared" si="22"/>
        <v>0</v>
      </c>
      <c r="N45" s="37">
        <v>0</v>
      </c>
      <c r="O45" s="37">
        <v>0</v>
      </c>
      <c r="P45" s="37">
        <v>0</v>
      </c>
      <c r="Q45" s="37">
        <v>0</v>
      </c>
      <c r="R45" s="37">
        <f t="shared" si="23"/>
        <v>812</v>
      </c>
      <c r="S45" s="37">
        <f t="shared" si="24"/>
        <v>812</v>
      </c>
      <c r="T45" s="37">
        <f t="shared" si="24"/>
        <v>0</v>
      </c>
      <c r="U45" s="37">
        <f t="shared" si="24"/>
        <v>0</v>
      </c>
      <c r="V45" s="37">
        <f t="shared" si="25"/>
        <v>0</v>
      </c>
      <c r="W45" s="38">
        <f t="shared" si="16"/>
        <v>0</v>
      </c>
      <c r="X45" s="38">
        <f t="shared" si="17"/>
        <v>0</v>
      </c>
      <c r="Y45" s="38"/>
      <c r="Z45" s="38"/>
      <c r="AA45" s="38"/>
    </row>
    <row r="46" spans="1:27" s="12" customFormat="1" ht="15.75" customHeight="1">
      <c r="A46" s="31" t="s">
        <v>25</v>
      </c>
      <c r="B46" s="32" t="s">
        <v>63</v>
      </c>
      <c r="C46" s="33">
        <f>+C47+C48</f>
        <v>53505.7</v>
      </c>
      <c r="D46" s="33">
        <f t="shared" ref="D46:V46" si="26">+D47+D48</f>
        <v>330</v>
      </c>
      <c r="E46" s="33">
        <f t="shared" si="26"/>
        <v>330</v>
      </c>
      <c r="F46" s="33">
        <f t="shared" si="26"/>
        <v>0</v>
      </c>
      <c r="G46" s="33">
        <f t="shared" si="26"/>
        <v>0</v>
      </c>
      <c r="H46" s="33">
        <f t="shared" si="26"/>
        <v>53175.7</v>
      </c>
      <c r="I46" s="33">
        <f t="shared" si="26"/>
        <v>28543</v>
      </c>
      <c r="J46" s="33">
        <f t="shared" si="26"/>
        <v>1000</v>
      </c>
      <c r="K46" s="33">
        <f t="shared" si="26"/>
        <v>9110.7000000000007</v>
      </c>
      <c r="L46" s="33">
        <f t="shared" si="26"/>
        <v>14522</v>
      </c>
      <c r="M46" s="33">
        <f t="shared" si="26"/>
        <v>15810.262699999999</v>
      </c>
      <c r="N46" s="33">
        <f t="shared" si="26"/>
        <v>7293.9886999999999</v>
      </c>
      <c r="O46" s="33">
        <f t="shared" si="26"/>
        <v>500</v>
      </c>
      <c r="P46" s="33">
        <f t="shared" si="26"/>
        <v>487.274</v>
      </c>
      <c r="Q46" s="33">
        <f t="shared" si="26"/>
        <v>7529</v>
      </c>
      <c r="R46" s="33">
        <f t="shared" si="26"/>
        <v>37695.437299999998</v>
      </c>
      <c r="S46" s="33">
        <f t="shared" si="26"/>
        <v>21579.011299999998</v>
      </c>
      <c r="T46" s="33">
        <f t="shared" si="26"/>
        <v>500</v>
      </c>
      <c r="U46" s="33">
        <f t="shared" si="26"/>
        <v>8623.4259999999995</v>
      </c>
      <c r="V46" s="33">
        <f t="shared" si="26"/>
        <v>6993</v>
      </c>
      <c r="W46" s="34">
        <f>M46/C46</f>
        <v>0.29548744713180092</v>
      </c>
      <c r="X46" s="34">
        <f>N46/(E46+I46)</f>
        <v>0.25262316697260417</v>
      </c>
      <c r="Y46" s="34">
        <f>O46/(F46+J46)</f>
        <v>0.5</v>
      </c>
      <c r="Z46" s="34">
        <f>P46/(G46+K46)</f>
        <v>5.3483705972098734E-2</v>
      </c>
      <c r="AA46" s="34">
        <f>Q46/L46</f>
        <v>0.51845475829775511</v>
      </c>
    </row>
    <row r="47" spans="1:27" ht="18.75" customHeight="1">
      <c r="A47" s="35" t="s">
        <v>42</v>
      </c>
      <c r="B47" s="36" t="s">
        <v>43</v>
      </c>
      <c r="C47" s="37">
        <f>+D47+H47</f>
        <v>34463</v>
      </c>
      <c r="D47" s="37">
        <f>SUM(E47:G47)</f>
        <v>330</v>
      </c>
      <c r="E47" s="37">
        <v>330</v>
      </c>
      <c r="F47" s="37">
        <v>0</v>
      </c>
      <c r="G47" s="37">
        <v>0</v>
      </c>
      <c r="H47" s="37">
        <f>SUM(I47:L47)</f>
        <v>34133</v>
      </c>
      <c r="I47" s="37">
        <v>11110</v>
      </c>
      <c r="J47" s="37">
        <v>1000</v>
      </c>
      <c r="K47" s="37">
        <v>7501</v>
      </c>
      <c r="L47" s="37">
        <v>14522</v>
      </c>
      <c r="M47" s="37">
        <f>SUM(N47:Q47)</f>
        <v>11115</v>
      </c>
      <c r="N47" s="37">
        <v>2966</v>
      </c>
      <c r="O47" s="37">
        <v>500</v>
      </c>
      <c r="P47" s="37">
        <v>120</v>
      </c>
      <c r="Q47" s="37">
        <v>7529</v>
      </c>
      <c r="R47" s="37">
        <f>SUM(S47:V47)</f>
        <v>23348</v>
      </c>
      <c r="S47" s="37">
        <f>(E47+I47)-N47</f>
        <v>8474</v>
      </c>
      <c r="T47" s="37">
        <f>(F47+J47)-O47</f>
        <v>500</v>
      </c>
      <c r="U47" s="37">
        <f>(G47+K47)-P47</f>
        <v>7381</v>
      </c>
      <c r="V47" s="37">
        <f>L47-Q47</f>
        <v>6993</v>
      </c>
      <c r="W47" s="38">
        <f t="shared" ref="W47:W63" si="27">M47/C47</f>
        <v>0.3225198038476047</v>
      </c>
      <c r="X47" s="38">
        <f t="shared" ref="X47:X63" si="28">N47/(E47+I47)</f>
        <v>0.25926573426573429</v>
      </c>
      <c r="Y47" s="38">
        <f>O47/(F47+J47)</f>
        <v>0.5</v>
      </c>
      <c r="Z47" s="38">
        <f t="shared" ref="Z47:Z63" si="29">P47/(G47+K47)</f>
        <v>1.5997866951073192E-2</v>
      </c>
      <c r="AA47" s="38">
        <f>Q47/L47</f>
        <v>0.51845475829775511</v>
      </c>
    </row>
    <row r="48" spans="1:27" ht="15.75" customHeight="1">
      <c r="A48" s="35" t="s">
        <v>42</v>
      </c>
      <c r="B48" s="36" t="s">
        <v>44</v>
      </c>
      <c r="C48" s="37">
        <f t="shared" ref="C48:V48" si="30">SUM(C49:C63)</f>
        <v>19042.7</v>
      </c>
      <c r="D48" s="37">
        <f t="shared" si="30"/>
        <v>0</v>
      </c>
      <c r="E48" s="37">
        <f t="shared" si="30"/>
        <v>0</v>
      </c>
      <c r="F48" s="37">
        <f t="shared" si="30"/>
        <v>0</v>
      </c>
      <c r="G48" s="37">
        <f t="shared" si="30"/>
        <v>0</v>
      </c>
      <c r="H48" s="37">
        <f t="shared" si="30"/>
        <v>19042.7</v>
      </c>
      <c r="I48" s="37">
        <f t="shared" si="30"/>
        <v>17433</v>
      </c>
      <c r="J48" s="37">
        <f t="shared" si="30"/>
        <v>0</v>
      </c>
      <c r="K48" s="37">
        <f t="shared" si="30"/>
        <v>1609.7</v>
      </c>
      <c r="L48" s="37">
        <f t="shared" si="30"/>
        <v>0</v>
      </c>
      <c r="M48" s="37">
        <f t="shared" si="30"/>
        <v>4695.2626999999993</v>
      </c>
      <c r="N48" s="37">
        <f t="shared" si="30"/>
        <v>4327.9886999999999</v>
      </c>
      <c r="O48" s="37">
        <f t="shared" si="30"/>
        <v>0</v>
      </c>
      <c r="P48" s="37">
        <f t="shared" si="30"/>
        <v>367.274</v>
      </c>
      <c r="Q48" s="37">
        <f t="shared" si="30"/>
        <v>0</v>
      </c>
      <c r="R48" s="37">
        <f t="shared" si="30"/>
        <v>14347.4373</v>
      </c>
      <c r="S48" s="37">
        <f t="shared" si="30"/>
        <v>13105.011299999998</v>
      </c>
      <c r="T48" s="37">
        <f t="shared" si="30"/>
        <v>0</v>
      </c>
      <c r="U48" s="37">
        <f t="shared" si="30"/>
        <v>1242.4259999999999</v>
      </c>
      <c r="V48" s="37">
        <f t="shared" si="30"/>
        <v>0</v>
      </c>
      <c r="W48" s="38">
        <f t="shared" si="27"/>
        <v>0.24656496715276716</v>
      </c>
      <c r="X48" s="38">
        <f t="shared" si="28"/>
        <v>0.24826413698158664</v>
      </c>
      <c r="Y48" s="38"/>
      <c r="Z48" s="38">
        <f t="shared" si="29"/>
        <v>0.22816301174131826</v>
      </c>
      <c r="AA48" s="38"/>
    </row>
    <row r="49" spans="1:27" ht="21.75" hidden="1" customHeight="1">
      <c r="A49" s="35" t="s">
        <v>45</v>
      </c>
      <c r="B49" s="36" t="s">
        <v>46</v>
      </c>
      <c r="C49" s="37">
        <f t="shared" ref="C49:C63" si="31">+D49+H49</f>
        <v>4360</v>
      </c>
      <c r="D49" s="37">
        <f t="shared" ref="D49:D63" si="32">SUM(E49:G49)</f>
        <v>0</v>
      </c>
      <c r="E49" s="37">
        <v>0</v>
      </c>
      <c r="F49" s="37">
        <v>0</v>
      </c>
      <c r="G49" s="37">
        <v>0</v>
      </c>
      <c r="H49" s="37">
        <f t="shared" ref="H49:H63" si="33">SUM(I49:L49)</f>
        <v>4360</v>
      </c>
      <c r="I49" s="37">
        <v>4360</v>
      </c>
      <c r="J49" s="37">
        <v>0</v>
      </c>
      <c r="K49" s="37">
        <v>0</v>
      </c>
      <c r="L49" s="37">
        <v>0</v>
      </c>
      <c r="M49" s="37">
        <f t="shared" ref="M49:M63" si="34">SUM(N49:Q49)</f>
        <v>2560.9716999999996</v>
      </c>
      <c r="N49" s="37">
        <v>2560.9716999999996</v>
      </c>
      <c r="O49" s="37">
        <v>0</v>
      </c>
      <c r="P49" s="37">
        <v>0</v>
      </c>
      <c r="Q49" s="37">
        <v>0</v>
      </c>
      <c r="R49" s="37">
        <f t="shared" ref="R49:R63" si="35">SUM(S49:V49)</f>
        <v>1799.0283000000004</v>
      </c>
      <c r="S49" s="37">
        <f t="shared" ref="S49:U63" si="36">(E49+I49)-N49</f>
        <v>1799.0283000000004</v>
      </c>
      <c r="T49" s="37">
        <f t="shared" si="36"/>
        <v>0</v>
      </c>
      <c r="U49" s="37">
        <f t="shared" si="36"/>
        <v>0</v>
      </c>
      <c r="V49" s="37">
        <f t="shared" ref="V49:V63" si="37">L49-Q49</f>
        <v>0</v>
      </c>
      <c r="W49" s="38">
        <f t="shared" si="27"/>
        <v>0.5873788302752293</v>
      </c>
      <c r="X49" s="38">
        <f t="shared" si="28"/>
        <v>0.5873788302752293</v>
      </c>
      <c r="Y49" s="38"/>
      <c r="Z49" s="38"/>
      <c r="AA49" s="38"/>
    </row>
    <row r="50" spans="1:27" ht="21.75" hidden="1" customHeight="1">
      <c r="A50" s="35" t="s">
        <v>45</v>
      </c>
      <c r="B50" s="36" t="s">
        <v>47</v>
      </c>
      <c r="C50" s="37">
        <f t="shared" si="31"/>
        <v>5050</v>
      </c>
      <c r="D50" s="37">
        <f t="shared" si="32"/>
        <v>0</v>
      </c>
      <c r="E50" s="37">
        <v>0</v>
      </c>
      <c r="F50" s="37">
        <v>0</v>
      </c>
      <c r="G50" s="37">
        <v>0</v>
      </c>
      <c r="H50" s="37">
        <f t="shared" si="33"/>
        <v>5050</v>
      </c>
      <c r="I50" s="37">
        <v>4870</v>
      </c>
      <c r="J50" s="37">
        <v>0</v>
      </c>
      <c r="K50" s="37">
        <v>180</v>
      </c>
      <c r="L50" s="37">
        <v>0</v>
      </c>
      <c r="M50" s="37">
        <f t="shared" si="34"/>
        <v>677.43400000000008</v>
      </c>
      <c r="N50" s="37">
        <v>625.43400000000008</v>
      </c>
      <c r="O50" s="37">
        <v>0</v>
      </c>
      <c r="P50" s="37">
        <v>52</v>
      </c>
      <c r="Q50" s="37">
        <v>0</v>
      </c>
      <c r="R50" s="37">
        <f t="shared" si="35"/>
        <v>4372.5659999999998</v>
      </c>
      <c r="S50" s="37">
        <f t="shared" si="36"/>
        <v>4244.5659999999998</v>
      </c>
      <c r="T50" s="37">
        <f t="shared" si="36"/>
        <v>0</v>
      </c>
      <c r="U50" s="37">
        <f t="shared" si="36"/>
        <v>128</v>
      </c>
      <c r="V50" s="37">
        <f t="shared" si="37"/>
        <v>0</v>
      </c>
      <c r="W50" s="38">
        <f t="shared" si="27"/>
        <v>0.13414534653465349</v>
      </c>
      <c r="X50" s="38">
        <f t="shared" si="28"/>
        <v>0.12842587268993841</v>
      </c>
      <c r="Y50" s="38"/>
      <c r="Z50" s="38">
        <f t="shared" si="29"/>
        <v>0.28888888888888886</v>
      </c>
      <c r="AA50" s="38"/>
    </row>
    <row r="51" spans="1:27" ht="21.75" hidden="1" customHeight="1">
      <c r="A51" s="35" t="s">
        <v>45</v>
      </c>
      <c r="B51" s="36" t="s">
        <v>48</v>
      </c>
      <c r="C51" s="37">
        <f t="shared" si="31"/>
        <v>375</v>
      </c>
      <c r="D51" s="37">
        <f t="shared" si="32"/>
        <v>0</v>
      </c>
      <c r="E51" s="37">
        <v>0</v>
      </c>
      <c r="F51" s="37">
        <v>0</v>
      </c>
      <c r="G51" s="37">
        <v>0</v>
      </c>
      <c r="H51" s="37">
        <f t="shared" si="33"/>
        <v>375</v>
      </c>
      <c r="I51" s="37">
        <v>375</v>
      </c>
      <c r="J51" s="37">
        <v>0</v>
      </c>
      <c r="K51" s="37">
        <v>0</v>
      </c>
      <c r="L51" s="37">
        <v>0</v>
      </c>
      <c r="M51" s="37">
        <f t="shared" si="34"/>
        <v>0</v>
      </c>
      <c r="N51" s="37">
        <v>0</v>
      </c>
      <c r="O51" s="37">
        <v>0</v>
      </c>
      <c r="P51" s="37">
        <v>0</v>
      </c>
      <c r="Q51" s="37">
        <v>0</v>
      </c>
      <c r="R51" s="37">
        <f t="shared" si="35"/>
        <v>375</v>
      </c>
      <c r="S51" s="37">
        <f t="shared" si="36"/>
        <v>375</v>
      </c>
      <c r="T51" s="37">
        <f t="shared" si="36"/>
        <v>0</v>
      </c>
      <c r="U51" s="37">
        <f t="shared" si="36"/>
        <v>0</v>
      </c>
      <c r="V51" s="37">
        <f t="shared" si="37"/>
        <v>0</v>
      </c>
      <c r="W51" s="38">
        <f t="shared" si="27"/>
        <v>0</v>
      </c>
      <c r="X51" s="38">
        <f t="shared" si="28"/>
        <v>0</v>
      </c>
      <c r="Y51" s="38"/>
      <c r="Z51" s="38"/>
      <c r="AA51" s="38"/>
    </row>
    <row r="52" spans="1:27" ht="24" hidden="1" customHeight="1">
      <c r="A52" s="35" t="s">
        <v>45</v>
      </c>
      <c r="B52" s="36" t="s">
        <v>49</v>
      </c>
      <c r="C52" s="37">
        <f t="shared" si="31"/>
        <v>375</v>
      </c>
      <c r="D52" s="37">
        <f t="shared" si="32"/>
        <v>0</v>
      </c>
      <c r="E52" s="37">
        <v>0</v>
      </c>
      <c r="F52" s="37">
        <v>0</v>
      </c>
      <c r="G52" s="37">
        <v>0</v>
      </c>
      <c r="H52" s="37">
        <f t="shared" si="33"/>
        <v>375</v>
      </c>
      <c r="I52" s="37">
        <v>375</v>
      </c>
      <c r="J52" s="37">
        <v>0</v>
      </c>
      <c r="K52" s="37">
        <v>0</v>
      </c>
      <c r="L52" s="37">
        <v>0</v>
      </c>
      <c r="M52" s="37">
        <f t="shared" si="34"/>
        <v>0</v>
      </c>
      <c r="N52" s="37">
        <v>0</v>
      </c>
      <c r="O52" s="37">
        <v>0</v>
      </c>
      <c r="P52" s="37">
        <v>0</v>
      </c>
      <c r="Q52" s="37">
        <v>0</v>
      </c>
      <c r="R52" s="37">
        <f t="shared" si="35"/>
        <v>375</v>
      </c>
      <c r="S52" s="37">
        <f t="shared" si="36"/>
        <v>375</v>
      </c>
      <c r="T52" s="37">
        <f t="shared" si="36"/>
        <v>0</v>
      </c>
      <c r="U52" s="37">
        <f t="shared" si="36"/>
        <v>0</v>
      </c>
      <c r="V52" s="37">
        <f t="shared" si="37"/>
        <v>0</v>
      </c>
      <c r="W52" s="38">
        <f t="shared" si="27"/>
        <v>0</v>
      </c>
      <c r="X52" s="38">
        <f t="shared" si="28"/>
        <v>0</v>
      </c>
      <c r="Y52" s="38"/>
      <c r="Z52" s="38"/>
      <c r="AA52" s="38"/>
    </row>
    <row r="53" spans="1:27" ht="25.5" hidden="1" customHeight="1">
      <c r="A53" s="35" t="s">
        <v>45</v>
      </c>
      <c r="B53" s="36" t="s">
        <v>50</v>
      </c>
      <c r="C53" s="37">
        <f t="shared" si="31"/>
        <v>450</v>
      </c>
      <c r="D53" s="37">
        <f t="shared" si="32"/>
        <v>0</v>
      </c>
      <c r="E53" s="37">
        <v>0</v>
      </c>
      <c r="F53" s="37">
        <v>0</v>
      </c>
      <c r="G53" s="37">
        <v>0</v>
      </c>
      <c r="H53" s="37">
        <f t="shared" si="33"/>
        <v>450</v>
      </c>
      <c r="I53" s="37">
        <v>200</v>
      </c>
      <c r="J53" s="37">
        <v>0</v>
      </c>
      <c r="K53" s="37">
        <v>250</v>
      </c>
      <c r="L53" s="37">
        <v>0</v>
      </c>
      <c r="M53" s="37">
        <f t="shared" si="34"/>
        <v>250</v>
      </c>
      <c r="N53" s="37">
        <v>0</v>
      </c>
      <c r="O53" s="37">
        <v>0</v>
      </c>
      <c r="P53" s="37">
        <v>250</v>
      </c>
      <c r="Q53" s="37">
        <v>0</v>
      </c>
      <c r="R53" s="37">
        <f t="shared" si="35"/>
        <v>200</v>
      </c>
      <c r="S53" s="37">
        <f t="shared" si="36"/>
        <v>200</v>
      </c>
      <c r="T53" s="37">
        <f t="shared" si="36"/>
        <v>0</v>
      </c>
      <c r="U53" s="37">
        <f t="shared" si="36"/>
        <v>0</v>
      </c>
      <c r="V53" s="37">
        <f t="shared" si="37"/>
        <v>0</v>
      </c>
      <c r="W53" s="38">
        <f t="shared" si="27"/>
        <v>0.55555555555555558</v>
      </c>
      <c r="X53" s="38">
        <f t="shared" si="28"/>
        <v>0</v>
      </c>
      <c r="Y53" s="38"/>
      <c r="Z53" s="38">
        <f t="shared" si="29"/>
        <v>1</v>
      </c>
      <c r="AA53" s="38"/>
    </row>
    <row r="54" spans="1:27" ht="26.25" hidden="1" customHeight="1">
      <c r="A54" s="35" t="s">
        <v>45</v>
      </c>
      <c r="B54" s="36" t="s">
        <v>51</v>
      </c>
      <c r="C54" s="37">
        <f t="shared" si="31"/>
        <v>0</v>
      </c>
      <c r="D54" s="37">
        <f t="shared" si="32"/>
        <v>0</v>
      </c>
      <c r="E54" s="37">
        <v>0</v>
      </c>
      <c r="F54" s="37">
        <v>0</v>
      </c>
      <c r="G54" s="37">
        <v>0</v>
      </c>
      <c r="H54" s="37">
        <f t="shared" si="33"/>
        <v>0</v>
      </c>
      <c r="I54" s="37">
        <v>0</v>
      </c>
      <c r="J54" s="37">
        <v>0</v>
      </c>
      <c r="K54" s="37">
        <v>0</v>
      </c>
      <c r="L54" s="37">
        <v>0</v>
      </c>
      <c r="M54" s="37">
        <f t="shared" si="34"/>
        <v>0</v>
      </c>
      <c r="N54" s="37">
        <v>0</v>
      </c>
      <c r="O54" s="37">
        <v>0</v>
      </c>
      <c r="P54" s="37">
        <v>0</v>
      </c>
      <c r="Q54" s="37">
        <v>0</v>
      </c>
      <c r="R54" s="37">
        <f t="shared" si="35"/>
        <v>0</v>
      </c>
      <c r="S54" s="37">
        <f t="shared" si="36"/>
        <v>0</v>
      </c>
      <c r="T54" s="37">
        <f t="shared" si="36"/>
        <v>0</v>
      </c>
      <c r="U54" s="37">
        <f t="shared" si="36"/>
        <v>0</v>
      </c>
      <c r="V54" s="37">
        <f t="shared" si="37"/>
        <v>0</v>
      </c>
      <c r="W54" s="38"/>
      <c r="X54" s="38"/>
      <c r="Y54" s="38"/>
      <c r="Z54" s="38"/>
      <c r="AA54" s="38"/>
    </row>
    <row r="55" spans="1:27" ht="20.25" hidden="1" customHeight="1">
      <c r="A55" s="35" t="s">
        <v>45</v>
      </c>
      <c r="B55" s="36" t="s">
        <v>52</v>
      </c>
      <c r="C55" s="37">
        <f t="shared" si="31"/>
        <v>1074</v>
      </c>
      <c r="D55" s="37">
        <f t="shared" si="32"/>
        <v>0</v>
      </c>
      <c r="E55" s="37">
        <v>0</v>
      </c>
      <c r="F55" s="37">
        <v>0</v>
      </c>
      <c r="G55" s="37">
        <v>0</v>
      </c>
      <c r="H55" s="37">
        <f t="shared" si="33"/>
        <v>1074</v>
      </c>
      <c r="I55" s="37">
        <v>750</v>
      </c>
      <c r="J55" s="37">
        <v>0</v>
      </c>
      <c r="K55" s="37">
        <v>324</v>
      </c>
      <c r="L55" s="37">
        <v>0</v>
      </c>
      <c r="M55" s="37">
        <f t="shared" si="34"/>
        <v>134.80000000000001</v>
      </c>
      <c r="N55" s="37">
        <v>121.8</v>
      </c>
      <c r="O55" s="37">
        <v>0</v>
      </c>
      <c r="P55" s="37">
        <v>13</v>
      </c>
      <c r="Q55" s="37">
        <v>0</v>
      </c>
      <c r="R55" s="37">
        <f t="shared" si="35"/>
        <v>939.2</v>
      </c>
      <c r="S55" s="37">
        <f t="shared" si="36"/>
        <v>628.20000000000005</v>
      </c>
      <c r="T55" s="37">
        <f t="shared" si="36"/>
        <v>0</v>
      </c>
      <c r="U55" s="37">
        <f t="shared" si="36"/>
        <v>311</v>
      </c>
      <c r="V55" s="37">
        <f t="shared" si="37"/>
        <v>0</v>
      </c>
      <c r="W55" s="38">
        <f t="shared" si="27"/>
        <v>0.12551210428305401</v>
      </c>
      <c r="X55" s="38">
        <f t="shared" si="28"/>
        <v>0.16239999999999999</v>
      </c>
      <c r="Y55" s="38"/>
      <c r="Z55" s="38">
        <f t="shared" si="29"/>
        <v>4.0123456790123455E-2</v>
      </c>
      <c r="AA55" s="38"/>
    </row>
    <row r="56" spans="1:27" ht="21" hidden="1" customHeight="1">
      <c r="A56" s="35" t="s">
        <v>45</v>
      </c>
      <c r="B56" s="36" t="s">
        <v>53</v>
      </c>
      <c r="C56" s="37">
        <f t="shared" si="31"/>
        <v>1908</v>
      </c>
      <c r="D56" s="37">
        <f t="shared" si="32"/>
        <v>0</v>
      </c>
      <c r="E56" s="37">
        <v>0</v>
      </c>
      <c r="F56" s="37">
        <v>0</v>
      </c>
      <c r="G56" s="37">
        <v>0</v>
      </c>
      <c r="H56" s="37">
        <f t="shared" si="33"/>
        <v>1908</v>
      </c>
      <c r="I56" s="37">
        <v>1550</v>
      </c>
      <c r="J56" s="37">
        <v>0</v>
      </c>
      <c r="K56" s="37">
        <v>358</v>
      </c>
      <c r="L56" s="37">
        <v>0</v>
      </c>
      <c r="M56" s="37">
        <f t="shared" si="34"/>
        <v>305.28000000000003</v>
      </c>
      <c r="N56" s="37">
        <v>273.74600000000004</v>
      </c>
      <c r="O56" s="37">
        <v>0</v>
      </c>
      <c r="P56" s="37">
        <v>31.533999999999999</v>
      </c>
      <c r="Q56" s="37">
        <v>0</v>
      </c>
      <c r="R56" s="37">
        <f t="shared" si="35"/>
        <v>1602.7199999999998</v>
      </c>
      <c r="S56" s="37">
        <f t="shared" si="36"/>
        <v>1276.2539999999999</v>
      </c>
      <c r="T56" s="37">
        <f t="shared" si="36"/>
        <v>0</v>
      </c>
      <c r="U56" s="37">
        <f t="shared" si="36"/>
        <v>326.46600000000001</v>
      </c>
      <c r="V56" s="37">
        <f t="shared" si="37"/>
        <v>0</v>
      </c>
      <c r="W56" s="38">
        <f t="shared" si="27"/>
        <v>0.16</v>
      </c>
      <c r="X56" s="38">
        <f t="shared" si="28"/>
        <v>0.17661032258064518</v>
      </c>
      <c r="Y56" s="38"/>
      <c r="Z56" s="38">
        <f t="shared" si="29"/>
        <v>8.8083798882681558E-2</v>
      </c>
      <c r="AA56" s="38"/>
    </row>
    <row r="57" spans="1:27" ht="21" hidden="1" customHeight="1">
      <c r="A57" s="35" t="s">
        <v>45</v>
      </c>
      <c r="B57" s="36" t="s">
        <v>54</v>
      </c>
      <c r="C57" s="37">
        <f t="shared" si="31"/>
        <v>1091.76</v>
      </c>
      <c r="D57" s="37">
        <f t="shared" si="32"/>
        <v>0</v>
      </c>
      <c r="E57" s="37">
        <v>0</v>
      </c>
      <c r="F57" s="37">
        <v>0</v>
      </c>
      <c r="G57" s="37">
        <v>0</v>
      </c>
      <c r="H57" s="37">
        <f t="shared" si="33"/>
        <v>1091.76</v>
      </c>
      <c r="I57" s="37">
        <v>830</v>
      </c>
      <c r="J57" s="37">
        <v>0</v>
      </c>
      <c r="K57" s="37">
        <v>261.76</v>
      </c>
      <c r="L57" s="37">
        <v>0</v>
      </c>
      <c r="M57" s="37">
        <f t="shared" si="34"/>
        <v>309.5</v>
      </c>
      <c r="N57" s="37">
        <v>294.7</v>
      </c>
      <c r="O57" s="37">
        <v>0</v>
      </c>
      <c r="P57" s="37">
        <v>14.8</v>
      </c>
      <c r="Q57" s="37">
        <v>0</v>
      </c>
      <c r="R57" s="37">
        <f t="shared" si="35"/>
        <v>782.26</v>
      </c>
      <c r="S57" s="37">
        <f t="shared" si="36"/>
        <v>535.29999999999995</v>
      </c>
      <c r="T57" s="37">
        <f t="shared" si="36"/>
        <v>0</v>
      </c>
      <c r="U57" s="37">
        <f t="shared" si="36"/>
        <v>246.95999999999998</v>
      </c>
      <c r="V57" s="37">
        <f t="shared" si="37"/>
        <v>0</v>
      </c>
      <c r="W57" s="38">
        <f t="shared" si="27"/>
        <v>0.28348721330695392</v>
      </c>
      <c r="X57" s="38">
        <f t="shared" si="28"/>
        <v>0.35506024096385541</v>
      </c>
      <c r="Y57" s="38"/>
      <c r="Z57" s="38">
        <f t="shared" si="29"/>
        <v>5.6540342298288512E-2</v>
      </c>
      <c r="AA57" s="38"/>
    </row>
    <row r="58" spans="1:27" ht="21" hidden="1" customHeight="1">
      <c r="A58" s="35" t="s">
        <v>45</v>
      </c>
      <c r="B58" s="36" t="s">
        <v>55</v>
      </c>
      <c r="C58" s="37">
        <f t="shared" si="31"/>
        <v>890</v>
      </c>
      <c r="D58" s="37">
        <f t="shared" si="32"/>
        <v>0</v>
      </c>
      <c r="E58" s="37">
        <v>0</v>
      </c>
      <c r="F58" s="37">
        <v>0</v>
      </c>
      <c r="G58" s="37">
        <v>0</v>
      </c>
      <c r="H58" s="37">
        <f t="shared" si="33"/>
        <v>890</v>
      </c>
      <c r="I58" s="37">
        <v>800</v>
      </c>
      <c r="J58" s="37">
        <v>0</v>
      </c>
      <c r="K58" s="37">
        <v>90</v>
      </c>
      <c r="L58" s="37">
        <v>0</v>
      </c>
      <c r="M58" s="37">
        <f t="shared" si="34"/>
        <v>0</v>
      </c>
      <c r="N58" s="37">
        <v>0</v>
      </c>
      <c r="O58" s="37">
        <v>0</v>
      </c>
      <c r="P58" s="37">
        <v>0</v>
      </c>
      <c r="Q58" s="37">
        <v>0</v>
      </c>
      <c r="R58" s="37">
        <f t="shared" si="35"/>
        <v>890</v>
      </c>
      <c r="S58" s="37">
        <f t="shared" si="36"/>
        <v>800</v>
      </c>
      <c r="T58" s="37">
        <f t="shared" si="36"/>
        <v>0</v>
      </c>
      <c r="U58" s="37">
        <f t="shared" si="36"/>
        <v>90</v>
      </c>
      <c r="V58" s="37">
        <f t="shared" si="37"/>
        <v>0</v>
      </c>
      <c r="W58" s="38">
        <f t="shared" si="27"/>
        <v>0</v>
      </c>
      <c r="X58" s="38">
        <f t="shared" si="28"/>
        <v>0</v>
      </c>
      <c r="Y58" s="38"/>
      <c r="Z58" s="38">
        <f t="shared" si="29"/>
        <v>0</v>
      </c>
      <c r="AA58" s="38"/>
    </row>
    <row r="59" spans="1:27" ht="21" hidden="1" customHeight="1">
      <c r="A59" s="35" t="s">
        <v>45</v>
      </c>
      <c r="B59" s="36" t="s">
        <v>56</v>
      </c>
      <c r="C59" s="37">
        <f t="shared" si="31"/>
        <v>525</v>
      </c>
      <c r="D59" s="37">
        <f t="shared" si="32"/>
        <v>0</v>
      </c>
      <c r="E59" s="37">
        <v>0</v>
      </c>
      <c r="F59" s="37">
        <v>0</v>
      </c>
      <c r="G59" s="37">
        <v>0</v>
      </c>
      <c r="H59" s="37">
        <f t="shared" si="33"/>
        <v>525</v>
      </c>
      <c r="I59" s="37">
        <v>500</v>
      </c>
      <c r="J59" s="37">
        <v>0</v>
      </c>
      <c r="K59" s="37">
        <v>25</v>
      </c>
      <c r="L59" s="37">
        <v>0</v>
      </c>
      <c r="M59" s="37">
        <f t="shared" si="34"/>
        <v>0</v>
      </c>
      <c r="N59" s="37">
        <v>0</v>
      </c>
      <c r="O59" s="37">
        <v>0</v>
      </c>
      <c r="P59" s="37">
        <v>0</v>
      </c>
      <c r="Q59" s="37">
        <v>0</v>
      </c>
      <c r="R59" s="37">
        <f t="shared" si="35"/>
        <v>525</v>
      </c>
      <c r="S59" s="37">
        <f t="shared" si="36"/>
        <v>500</v>
      </c>
      <c r="T59" s="37">
        <f t="shared" si="36"/>
        <v>0</v>
      </c>
      <c r="U59" s="37">
        <f t="shared" si="36"/>
        <v>25</v>
      </c>
      <c r="V59" s="37">
        <f t="shared" si="37"/>
        <v>0</v>
      </c>
      <c r="W59" s="38">
        <f t="shared" si="27"/>
        <v>0</v>
      </c>
      <c r="X59" s="38">
        <f t="shared" si="28"/>
        <v>0</v>
      </c>
      <c r="Y59" s="38"/>
      <c r="Z59" s="38">
        <f t="shared" si="29"/>
        <v>0</v>
      </c>
      <c r="AA59" s="38"/>
    </row>
    <row r="60" spans="1:27" ht="21" hidden="1" customHeight="1">
      <c r="A60" s="35" t="s">
        <v>45</v>
      </c>
      <c r="B60" s="36" t="s">
        <v>57</v>
      </c>
      <c r="C60" s="37">
        <f t="shared" si="31"/>
        <v>500</v>
      </c>
      <c r="D60" s="37">
        <f t="shared" si="32"/>
        <v>0</v>
      </c>
      <c r="E60" s="37">
        <v>0</v>
      </c>
      <c r="F60" s="37">
        <v>0</v>
      </c>
      <c r="G60" s="37">
        <v>0</v>
      </c>
      <c r="H60" s="37">
        <f t="shared" si="33"/>
        <v>500</v>
      </c>
      <c r="I60" s="37">
        <v>460</v>
      </c>
      <c r="J60" s="37">
        <v>0</v>
      </c>
      <c r="K60" s="37">
        <v>40</v>
      </c>
      <c r="L60" s="37">
        <v>0</v>
      </c>
      <c r="M60" s="37">
        <f t="shared" si="34"/>
        <v>8.5</v>
      </c>
      <c r="N60" s="37">
        <v>8.5</v>
      </c>
      <c r="O60" s="37">
        <v>0</v>
      </c>
      <c r="P60" s="37">
        <v>0</v>
      </c>
      <c r="Q60" s="37">
        <v>0</v>
      </c>
      <c r="R60" s="37">
        <f t="shared" si="35"/>
        <v>491.5</v>
      </c>
      <c r="S60" s="37">
        <f t="shared" si="36"/>
        <v>451.5</v>
      </c>
      <c r="T60" s="37">
        <f t="shared" si="36"/>
        <v>0</v>
      </c>
      <c r="U60" s="37">
        <f t="shared" si="36"/>
        <v>40</v>
      </c>
      <c r="V60" s="37">
        <f t="shared" si="37"/>
        <v>0</v>
      </c>
      <c r="W60" s="38">
        <f t="shared" si="27"/>
        <v>1.7000000000000001E-2</v>
      </c>
      <c r="X60" s="38">
        <f t="shared" si="28"/>
        <v>1.8478260869565218E-2</v>
      </c>
      <c r="Y60" s="38"/>
      <c r="Z60" s="38">
        <f t="shared" si="29"/>
        <v>0</v>
      </c>
      <c r="AA60" s="38"/>
    </row>
    <row r="61" spans="1:27" ht="21" hidden="1">
      <c r="A61" s="35" t="s">
        <v>45</v>
      </c>
      <c r="B61" s="36" t="s">
        <v>58</v>
      </c>
      <c r="C61" s="37">
        <f t="shared" si="31"/>
        <v>177.94</v>
      </c>
      <c r="D61" s="37">
        <f t="shared" si="32"/>
        <v>0</v>
      </c>
      <c r="E61" s="37">
        <v>0</v>
      </c>
      <c r="F61" s="37">
        <v>0</v>
      </c>
      <c r="G61" s="37">
        <v>0</v>
      </c>
      <c r="H61" s="37">
        <f t="shared" si="33"/>
        <v>177.94</v>
      </c>
      <c r="I61" s="37">
        <v>172</v>
      </c>
      <c r="J61" s="37">
        <v>0</v>
      </c>
      <c r="K61" s="37">
        <v>5.94</v>
      </c>
      <c r="L61" s="37">
        <v>0</v>
      </c>
      <c r="M61" s="37">
        <f t="shared" si="34"/>
        <v>69.98</v>
      </c>
      <c r="N61" s="37">
        <v>64.040000000000006</v>
      </c>
      <c r="O61" s="37">
        <v>0</v>
      </c>
      <c r="P61" s="37">
        <v>5.94</v>
      </c>
      <c r="Q61" s="37">
        <v>0</v>
      </c>
      <c r="R61" s="37">
        <f t="shared" si="35"/>
        <v>107.96</v>
      </c>
      <c r="S61" s="37">
        <f t="shared" si="36"/>
        <v>107.96</v>
      </c>
      <c r="T61" s="37">
        <f t="shared" si="36"/>
        <v>0</v>
      </c>
      <c r="U61" s="37">
        <f t="shared" si="36"/>
        <v>0</v>
      </c>
      <c r="V61" s="37">
        <f t="shared" si="37"/>
        <v>0</v>
      </c>
      <c r="W61" s="38">
        <f t="shared" si="27"/>
        <v>0.393278633247162</v>
      </c>
      <c r="X61" s="38">
        <f t="shared" si="28"/>
        <v>0.37232558139534888</v>
      </c>
      <c r="Y61" s="38"/>
      <c r="Z61" s="38">
        <f t="shared" si="29"/>
        <v>1</v>
      </c>
      <c r="AA61" s="38"/>
    </row>
    <row r="62" spans="1:27" ht="20.25" hidden="1" customHeight="1">
      <c r="A62" s="35" t="s">
        <v>45</v>
      </c>
      <c r="B62" s="36" t="s">
        <v>59</v>
      </c>
      <c r="C62" s="37">
        <f t="shared" si="31"/>
        <v>1160</v>
      </c>
      <c r="D62" s="37">
        <f t="shared" si="32"/>
        <v>0</v>
      </c>
      <c r="E62" s="37">
        <v>0</v>
      </c>
      <c r="F62" s="37">
        <v>0</v>
      </c>
      <c r="G62" s="37">
        <v>0</v>
      </c>
      <c r="H62" s="37">
        <f t="shared" si="33"/>
        <v>1160</v>
      </c>
      <c r="I62" s="37">
        <v>1100</v>
      </c>
      <c r="J62" s="37">
        <v>0</v>
      </c>
      <c r="K62" s="37">
        <v>60</v>
      </c>
      <c r="L62" s="37">
        <v>0</v>
      </c>
      <c r="M62" s="37">
        <f t="shared" si="34"/>
        <v>378.79700000000003</v>
      </c>
      <c r="N62" s="37">
        <v>378.79700000000003</v>
      </c>
      <c r="O62" s="37">
        <v>0</v>
      </c>
      <c r="P62" s="37">
        <v>0</v>
      </c>
      <c r="Q62" s="37">
        <v>0</v>
      </c>
      <c r="R62" s="37">
        <f t="shared" si="35"/>
        <v>781.20299999999997</v>
      </c>
      <c r="S62" s="37">
        <f t="shared" si="36"/>
        <v>721.20299999999997</v>
      </c>
      <c r="T62" s="37">
        <f t="shared" si="36"/>
        <v>0</v>
      </c>
      <c r="U62" s="37">
        <f t="shared" si="36"/>
        <v>60</v>
      </c>
      <c r="V62" s="37">
        <f t="shared" si="37"/>
        <v>0</v>
      </c>
      <c r="W62" s="38">
        <f t="shared" si="27"/>
        <v>0.32654913793103452</v>
      </c>
      <c r="X62" s="38">
        <f t="shared" si="28"/>
        <v>0.34436090909090911</v>
      </c>
      <c r="Y62" s="38"/>
      <c r="Z62" s="38">
        <f t="shared" si="29"/>
        <v>0</v>
      </c>
      <c r="AA62" s="38"/>
    </row>
    <row r="63" spans="1:27" ht="22.5" hidden="1" customHeight="1">
      <c r="A63" s="35" t="s">
        <v>45</v>
      </c>
      <c r="B63" s="36" t="s">
        <v>60</v>
      </c>
      <c r="C63" s="37">
        <f t="shared" si="31"/>
        <v>1106</v>
      </c>
      <c r="D63" s="37">
        <f t="shared" si="32"/>
        <v>0</v>
      </c>
      <c r="E63" s="37">
        <v>0</v>
      </c>
      <c r="F63" s="37">
        <v>0</v>
      </c>
      <c r="G63" s="37">
        <v>0</v>
      </c>
      <c r="H63" s="37">
        <f t="shared" si="33"/>
        <v>1106</v>
      </c>
      <c r="I63" s="37">
        <v>1091</v>
      </c>
      <c r="J63" s="37">
        <v>0</v>
      </c>
      <c r="K63" s="37">
        <v>15</v>
      </c>
      <c r="L63" s="37">
        <v>0</v>
      </c>
      <c r="M63" s="37">
        <f t="shared" si="34"/>
        <v>0</v>
      </c>
      <c r="N63" s="37">
        <v>0</v>
      </c>
      <c r="O63" s="37">
        <v>0</v>
      </c>
      <c r="P63" s="37">
        <v>0</v>
      </c>
      <c r="Q63" s="37">
        <v>0</v>
      </c>
      <c r="R63" s="37">
        <f t="shared" si="35"/>
        <v>1106</v>
      </c>
      <c r="S63" s="37">
        <f t="shared" si="36"/>
        <v>1091</v>
      </c>
      <c r="T63" s="37">
        <f t="shared" si="36"/>
        <v>0</v>
      </c>
      <c r="U63" s="37">
        <f t="shared" si="36"/>
        <v>15</v>
      </c>
      <c r="V63" s="37">
        <f t="shared" si="37"/>
        <v>0</v>
      </c>
      <c r="W63" s="38">
        <f t="shared" si="27"/>
        <v>0</v>
      </c>
      <c r="X63" s="38">
        <f t="shared" si="28"/>
        <v>0</v>
      </c>
      <c r="Y63" s="38"/>
      <c r="Z63" s="38">
        <f t="shared" si="29"/>
        <v>0</v>
      </c>
      <c r="AA63" s="38"/>
    </row>
    <row r="64" spans="1:27" s="12" customFormat="1" ht="15.75" customHeight="1">
      <c r="A64" s="31" t="s">
        <v>64</v>
      </c>
      <c r="B64" s="32" t="s">
        <v>10</v>
      </c>
      <c r="C64" s="33">
        <f>+C65+C66</f>
        <v>28756.400000000001</v>
      </c>
      <c r="D64" s="33">
        <f t="shared" ref="D64:V64" si="38">+D65+D66</f>
        <v>30</v>
      </c>
      <c r="E64" s="33">
        <f t="shared" si="38"/>
        <v>30</v>
      </c>
      <c r="F64" s="33">
        <f t="shared" si="38"/>
        <v>0</v>
      </c>
      <c r="G64" s="33">
        <f t="shared" si="38"/>
        <v>0</v>
      </c>
      <c r="H64" s="33">
        <f t="shared" si="38"/>
        <v>28726.400000000001</v>
      </c>
      <c r="I64" s="33">
        <f t="shared" si="38"/>
        <v>9807</v>
      </c>
      <c r="J64" s="33">
        <f t="shared" si="38"/>
        <v>8800</v>
      </c>
      <c r="K64" s="33">
        <f t="shared" si="38"/>
        <v>6921.4</v>
      </c>
      <c r="L64" s="33">
        <f t="shared" si="38"/>
        <v>3198</v>
      </c>
      <c r="M64" s="33">
        <f t="shared" si="38"/>
        <v>7521.9950000000008</v>
      </c>
      <c r="N64" s="33">
        <f t="shared" si="38"/>
        <v>3130.0450000000001</v>
      </c>
      <c r="O64" s="33">
        <f t="shared" si="38"/>
        <v>1369.27</v>
      </c>
      <c r="P64" s="33">
        <f t="shared" si="38"/>
        <v>29.68</v>
      </c>
      <c r="Q64" s="33">
        <f t="shared" si="38"/>
        <v>2993</v>
      </c>
      <c r="R64" s="33">
        <f t="shared" si="38"/>
        <v>21234.404999999999</v>
      </c>
      <c r="S64" s="33">
        <f t="shared" si="38"/>
        <v>6706.9549999999999</v>
      </c>
      <c r="T64" s="33">
        <f t="shared" si="38"/>
        <v>7430.73</v>
      </c>
      <c r="U64" s="33">
        <f t="shared" si="38"/>
        <v>6891.7199999999993</v>
      </c>
      <c r="V64" s="33">
        <f t="shared" si="38"/>
        <v>205</v>
      </c>
      <c r="W64" s="34">
        <f>M64/C64</f>
        <v>0.26157637951899404</v>
      </c>
      <c r="X64" s="34">
        <f>N64/(E64+I64)</f>
        <v>0.31819101352038226</v>
      </c>
      <c r="Y64" s="34">
        <f>O64/(F64+J64)</f>
        <v>0.15559886363636363</v>
      </c>
      <c r="Z64" s="34">
        <f>P64/(G64+K64)</f>
        <v>4.288149796283989E-3</v>
      </c>
      <c r="AA64" s="34">
        <f>Q64/L64</f>
        <v>0.9358974358974359</v>
      </c>
    </row>
    <row r="65" spans="1:27" ht="18.75" customHeight="1">
      <c r="A65" s="35" t="s">
        <v>42</v>
      </c>
      <c r="B65" s="36" t="s">
        <v>43</v>
      </c>
      <c r="C65" s="37">
        <f>+D65+H65</f>
        <v>22739.4</v>
      </c>
      <c r="D65" s="37">
        <f>SUM(E65:G65)</f>
        <v>30</v>
      </c>
      <c r="E65" s="37">
        <v>30</v>
      </c>
      <c r="F65" s="37">
        <v>0</v>
      </c>
      <c r="G65" s="37">
        <v>0</v>
      </c>
      <c r="H65" s="37">
        <f>SUM(I65:L65)</f>
        <v>22709.4</v>
      </c>
      <c r="I65" s="37">
        <v>4620</v>
      </c>
      <c r="J65" s="37">
        <v>8200</v>
      </c>
      <c r="K65" s="37">
        <v>6691.4</v>
      </c>
      <c r="L65" s="37">
        <v>3198</v>
      </c>
      <c r="M65" s="37">
        <f>SUM(N65:Q65)</f>
        <v>6522.27</v>
      </c>
      <c r="N65" s="37">
        <v>2220</v>
      </c>
      <c r="O65" s="37">
        <v>1309.27</v>
      </c>
      <c r="P65" s="37">
        <v>0</v>
      </c>
      <c r="Q65" s="37">
        <v>2993</v>
      </c>
      <c r="R65" s="37">
        <f>SUM(S65:V65)</f>
        <v>16217.13</v>
      </c>
      <c r="S65" s="37">
        <f>(E65+I65)-N65</f>
        <v>2430</v>
      </c>
      <c r="T65" s="37">
        <f>(F65+J65)-O65</f>
        <v>6890.73</v>
      </c>
      <c r="U65" s="37">
        <f>(G65+K65)-P65</f>
        <v>6691.4</v>
      </c>
      <c r="V65" s="37">
        <f>L65-Q65</f>
        <v>205</v>
      </c>
      <c r="W65" s="38">
        <f t="shared" ref="W65:W80" si="39">M65/C65</f>
        <v>0.28682682920393676</v>
      </c>
      <c r="X65" s="38">
        <f t="shared" ref="X65:X80" si="40">N65/(E65+I65)</f>
        <v>0.47741935483870968</v>
      </c>
      <c r="Y65" s="38">
        <f>O65/(F65+J65)</f>
        <v>0.1596670731707317</v>
      </c>
      <c r="Z65" s="38">
        <f>P65/(G65+K65)</f>
        <v>0</v>
      </c>
      <c r="AA65" s="38">
        <f>Q65/L65</f>
        <v>0.9358974358974359</v>
      </c>
    </row>
    <row r="66" spans="1:27" ht="15.75" customHeight="1">
      <c r="A66" s="35" t="s">
        <v>42</v>
      </c>
      <c r="B66" s="36" t="s">
        <v>44</v>
      </c>
      <c r="C66" s="37">
        <f t="shared" ref="C66:V66" si="41">SUM(C67:C81)</f>
        <v>6017</v>
      </c>
      <c r="D66" s="37">
        <f t="shared" si="41"/>
        <v>0</v>
      </c>
      <c r="E66" s="37">
        <f t="shared" si="41"/>
        <v>0</v>
      </c>
      <c r="F66" s="37">
        <f t="shared" si="41"/>
        <v>0</v>
      </c>
      <c r="G66" s="37">
        <f t="shared" si="41"/>
        <v>0</v>
      </c>
      <c r="H66" s="37">
        <f t="shared" si="41"/>
        <v>6017</v>
      </c>
      <c r="I66" s="37">
        <f t="shared" si="41"/>
        <v>5187</v>
      </c>
      <c r="J66" s="37">
        <f t="shared" si="41"/>
        <v>600</v>
      </c>
      <c r="K66" s="37">
        <f t="shared" si="41"/>
        <v>230</v>
      </c>
      <c r="L66" s="37">
        <f t="shared" si="41"/>
        <v>0</v>
      </c>
      <c r="M66" s="37">
        <f t="shared" si="41"/>
        <v>999.72500000000014</v>
      </c>
      <c r="N66" s="37">
        <f t="shared" si="41"/>
        <v>910.04500000000007</v>
      </c>
      <c r="O66" s="37">
        <f t="shared" si="41"/>
        <v>60</v>
      </c>
      <c r="P66" s="37">
        <f t="shared" si="41"/>
        <v>29.68</v>
      </c>
      <c r="Q66" s="37">
        <f t="shared" si="41"/>
        <v>0</v>
      </c>
      <c r="R66" s="37">
        <f t="shared" si="41"/>
        <v>5017.2749999999996</v>
      </c>
      <c r="S66" s="37">
        <f t="shared" si="41"/>
        <v>4276.9549999999999</v>
      </c>
      <c r="T66" s="37">
        <f t="shared" si="41"/>
        <v>540</v>
      </c>
      <c r="U66" s="37">
        <f t="shared" si="41"/>
        <v>200.32</v>
      </c>
      <c r="V66" s="37">
        <f t="shared" si="41"/>
        <v>0</v>
      </c>
      <c r="W66" s="38">
        <f t="shared" si="39"/>
        <v>0.1661500747881004</v>
      </c>
      <c r="X66" s="38">
        <f t="shared" si="40"/>
        <v>0.1754472720262194</v>
      </c>
      <c r="Y66" s="38">
        <f>O66/(F66+J66)</f>
        <v>0.1</v>
      </c>
      <c r="Z66" s="38">
        <f>P66/(G66+K66)</f>
        <v>0.12904347826086957</v>
      </c>
      <c r="AA66" s="38"/>
    </row>
    <row r="67" spans="1:27" ht="19.5" hidden="1" customHeight="1">
      <c r="A67" s="35" t="s">
        <v>45</v>
      </c>
      <c r="B67" s="36" t="s">
        <v>46</v>
      </c>
      <c r="C67" s="37">
        <f t="shared" ref="C67:C81" si="42">+D67+H67</f>
        <v>1050</v>
      </c>
      <c r="D67" s="37">
        <f t="shared" ref="D67:D81" si="43">SUM(E67:G67)</f>
        <v>0</v>
      </c>
      <c r="E67" s="37">
        <v>0</v>
      </c>
      <c r="F67" s="37">
        <v>0</v>
      </c>
      <c r="G67" s="37">
        <v>0</v>
      </c>
      <c r="H67" s="37">
        <f t="shared" ref="H67:H81" si="44">SUM(I67:L67)</f>
        <v>1050</v>
      </c>
      <c r="I67" s="37">
        <v>1050</v>
      </c>
      <c r="J67" s="37">
        <v>0</v>
      </c>
      <c r="K67" s="37">
        <v>0</v>
      </c>
      <c r="L67" s="37">
        <v>0</v>
      </c>
      <c r="M67" s="37">
        <f t="shared" ref="M67:M81" si="45">SUM(N67:Q67)</f>
        <v>204.02</v>
      </c>
      <c r="N67" s="37">
        <v>204.02</v>
      </c>
      <c r="O67" s="37">
        <v>0</v>
      </c>
      <c r="P67" s="37">
        <v>0</v>
      </c>
      <c r="Q67" s="37">
        <v>0</v>
      </c>
      <c r="R67" s="37">
        <f t="shared" ref="R67:R81" si="46">SUM(S67:V67)</f>
        <v>845.98</v>
      </c>
      <c r="S67" s="37">
        <f t="shared" ref="S67:U81" si="47">(E67+I67)-N67</f>
        <v>845.98</v>
      </c>
      <c r="T67" s="37">
        <f t="shared" si="47"/>
        <v>0</v>
      </c>
      <c r="U67" s="37">
        <f t="shared" si="47"/>
        <v>0</v>
      </c>
      <c r="V67" s="37">
        <f t="shared" ref="V67:V81" si="48">L67-Q67</f>
        <v>0</v>
      </c>
      <c r="W67" s="38">
        <f t="shared" si="39"/>
        <v>0.19430476190476192</v>
      </c>
      <c r="X67" s="38">
        <f t="shared" si="40"/>
        <v>0.19430476190476192</v>
      </c>
      <c r="Y67" s="38"/>
      <c r="Z67" s="38"/>
      <c r="AA67" s="38"/>
    </row>
    <row r="68" spans="1:27" ht="19.5" hidden="1" customHeight="1">
      <c r="A68" s="35" t="s">
        <v>45</v>
      </c>
      <c r="B68" s="36" t="s">
        <v>47</v>
      </c>
      <c r="C68" s="37">
        <f t="shared" si="42"/>
        <v>2205</v>
      </c>
      <c r="D68" s="37">
        <f t="shared" si="43"/>
        <v>0</v>
      </c>
      <c r="E68" s="37">
        <v>0</v>
      </c>
      <c r="F68" s="37">
        <v>0</v>
      </c>
      <c r="G68" s="37">
        <v>0</v>
      </c>
      <c r="H68" s="37">
        <f t="shared" si="44"/>
        <v>2205</v>
      </c>
      <c r="I68" s="37">
        <v>1720</v>
      </c>
      <c r="J68" s="37">
        <v>380</v>
      </c>
      <c r="K68" s="37">
        <v>105</v>
      </c>
      <c r="L68" s="37">
        <v>0</v>
      </c>
      <c r="M68" s="37">
        <f t="shared" si="45"/>
        <v>35.825000000000003</v>
      </c>
      <c r="N68" s="37">
        <v>35.825000000000003</v>
      </c>
      <c r="O68" s="37">
        <v>0</v>
      </c>
      <c r="P68" s="37">
        <v>0</v>
      </c>
      <c r="Q68" s="37">
        <v>0</v>
      </c>
      <c r="R68" s="37">
        <f t="shared" si="46"/>
        <v>2169.1750000000002</v>
      </c>
      <c r="S68" s="37">
        <f t="shared" si="47"/>
        <v>1684.175</v>
      </c>
      <c r="T68" s="37">
        <f t="shared" si="47"/>
        <v>380</v>
      </c>
      <c r="U68" s="37">
        <f t="shared" si="47"/>
        <v>105</v>
      </c>
      <c r="V68" s="37">
        <f t="shared" si="48"/>
        <v>0</v>
      </c>
      <c r="W68" s="38">
        <f t="shared" si="39"/>
        <v>1.6247165532879821E-2</v>
      </c>
      <c r="X68" s="38">
        <f t="shared" si="40"/>
        <v>2.0828488372093026E-2</v>
      </c>
      <c r="Y68" s="38">
        <f>O68/(F68+J68)</f>
        <v>0</v>
      </c>
      <c r="Z68" s="38">
        <f>P68/(G68+K68)</f>
        <v>0</v>
      </c>
      <c r="AA68" s="38"/>
    </row>
    <row r="69" spans="1:27" ht="19.5" hidden="1" customHeight="1">
      <c r="A69" s="35" t="s">
        <v>45</v>
      </c>
      <c r="B69" s="36" t="s">
        <v>48</v>
      </c>
      <c r="C69" s="37">
        <f t="shared" si="42"/>
        <v>90</v>
      </c>
      <c r="D69" s="37">
        <f t="shared" si="43"/>
        <v>0</v>
      </c>
      <c r="E69" s="37">
        <v>0</v>
      </c>
      <c r="F69" s="37">
        <v>0</v>
      </c>
      <c r="G69" s="37">
        <v>0</v>
      </c>
      <c r="H69" s="37">
        <f t="shared" si="44"/>
        <v>90</v>
      </c>
      <c r="I69" s="37">
        <v>90</v>
      </c>
      <c r="J69" s="37">
        <v>0</v>
      </c>
      <c r="K69" s="37">
        <v>0</v>
      </c>
      <c r="L69" s="37">
        <v>0</v>
      </c>
      <c r="M69" s="37">
        <f t="shared" si="45"/>
        <v>45</v>
      </c>
      <c r="N69" s="37">
        <v>45</v>
      </c>
      <c r="O69" s="37">
        <v>0</v>
      </c>
      <c r="P69" s="37">
        <v>0</v>
      </c>
      <c r="Q69" s="37">
        <v>0</v>
      </c>
      <c r="R69" s="37">
        <f t="shared" si="46"/>
        <v>45</v>
      </c>
      <c r="S69" s="37">
        <f t="shared" si="47"/>
        <v>45</v>
      </c>
      <c r="T69" s="37">
        <f t="shared" si="47"/>
        <v>0</v>
      </c>
      <c r="U69" s="37">
        <f t="shared" si="47"/>
        <v>0</v>
      </c>
      <c r="V69" s="37">
        <f t="shared" si="48"/>
        <v>0</v>
      </c>
      <c r="W69" s="38">
        <f t="shared" si="39"/>
        <v>0.5</v>
      </c>
      <c r="X69" s="38">
        <f t="shared" si="40"/>
        <v>0.5</v>
      </c>
      <c r="Y69" s="38"/>
      <c r="Z69" s="38"/>
      <c r="AA69" s="38"/>
    </row>
    <row r="70" spans="1:27" ht="24" hidden="1" customHeight="1">
      <c r="A70" s="35" t="s">
        <v>45</v>
      </c>
      <c r="B70" s="36" t="s">
        <v>49</v>
      </c>
      <c r="C70" s="37">
        <f t="shared" si="42"/>
        <v>90</v>
      </c>
      <c r="D70" s="37">
        <f t="shared" si="43"/>
        <v>0</v>
      </c>
      <c r="E70" s="37">
        <v>0</v>
      </c>
      <c r="F70" s="37">
        <v>0</v>
      </c>
      <c r="G70" s="37">
        <v>0</v>
      </c>
      <c r="H70" s="37">
        <f t="shared" si="44"/>
        <v>90</v>
      </c>
      <c r="I70" s="37">
        <v>90</v>
      </c>
      <c r="J70" s="37">
        <v>0</v>
      </c>
      <c r="K70" s="37">
        <v>0</v>
      </c>
      <c r="L70" s="37">
        <v>0</v>
      </c>
      <c r="M70" s="37">
        <f t="shared" si="45"/>
        <v>45</v>
      </c>
      <c r="N70" s="37">
        <v>45</v>
      </c>
      <c r="O70" s="37">
        <v>0</v>
      </c>
      <c r="P70" s="37">
        <v>0</v>
      </c>
      <c r="Q70" s="37">
        <v>0</v>
      </c>
      <c r="R70" s="37">
        <f t="shared" si="46"/>
        <v>45</v>
      </c>
      <c r="S70" s="37">
        <f t="shared" si="47"/>
        <v>45</v>
      </c>
      <c r="T70" s="37">
        <f t="shared" si="47"/>
        <v>0</v>
      </c>
      <c r="U70" s="37">
        <f t="shared" si="47"/>
        <v>0</v>
      </c>
      <c r="V70" s="37">
        <f t="shared" si="48"/>
        <v>0</v>
      </c>
      <c r="W70" s="38">
        <f t="shared" si="39"/>
        <v>0.5</v>
      </c>
      <c r="X70" s="38">
        <f t="shared" si="40"/>
        <v>0.5</v>
      </c>
      <c r="Y70" s="38"/>
      <c r="Z70" s="38"/>
      <c r="AA70" s="38"/>
    </row>
    <row r="71" spans="1:27" ht="25.5" hidden="1" customHeight="1">
      <c r="A71" s="35" t="s">
        <v>45</v>
      </c>
      <c r="B71" s="36" t="s">
        <v>50</v>
      </c>
      <c r="C71" s="37">
        <f t="shared" si="42"/>
        <v>200</v>
      </c>
      <c r="D71" s="37">
        <f t="shared" si="43"/>
        <v>0</v>
      </c>
      <c r="E71" s="37">
        <v>0</v>
      </c>
      <c r="F71" s="37">
        <v>0</v>
      </c>
      <c r="G71" s="37">
        <v>0</v>
      </c>
      <c r="H71" s="37">
        <f t="shared" si="44"/>
        <v>200</v>
      </c>
      <c r="I71" s="37">
        <v>200</v>
      </c>
      <c r="J71" s="37">
        <v>0</v>
      </c>
      <c r="K71" s="37">
        <v>0</v>
      </c>
      <c r="L71" s="37">
        <v>0</v>
      </c>
      <c r="M71" s="37">
        <f t="shared" si="45"/>
        <v>0</v>
      </c>
      <c r="N71" s="37">
        <v>0</v>
      </c>
      <c r="O71" s="37">
        <v>0</v>
      </c>
      <c r="P71" s="37">
        <v>0</v>
      </c>
      <c r="Q71" s="37">
        <v>0</v>
      </c>
      <c r="R71" s="37">
        <f t="shared" si="46"/>
        <v>200</v>
      </c>
      <c r="S71" s="37">
        <f t="shared" si="47"/>
        <v>200</v>
      </c>
      <c r="T71" s="37">
        <f t="shared" si="47"/>
        <v>0</v>
      </c>
      <c r="U71" s="37">
        <f t="shared" si="47"/>
        <v>0</v>
      </c>
      <c r="V71" s="37">
        <f t="shared" si="48"/>
        <v>0</v>
      </c>
      <c r="W71" s="38">
        <f t="shared" si="39"/>
        <v>0</v>
      </c>
      <c r="X71" s="38">
        <f t="shared" si="40"/>
        <v>0</v>
      </c>
      <c r="Y71" s="38"/>
      <c r="Z71" s="38"/>
      <c r="AA71" s="38"/>
    </row>
    <row r="72" spans="1:27" ht="26.25" hidden="1" customHeight="1">
      <c r="A72" s="35" t="s">
        <v>45</v>
      </c>
      <c r="B72" s="36" t="s">
        <v>51</v>
      </c>
      <c r="C72" s="37">
        <f t="shared" si="42"/>
        <v>0</v>
      </c>
      <c r="D72" s="37">
        <f t="shared" si="43"/>
        <v>0</v>
      </c>
      <c r="E72" s="37">
        <v>0</v>
      </c>
      <c r="F72" s="37">
        <v>0</v>
      </c>
      <c r="G72" s="37">
        <v>0</v>
      </c>
      <c r="H72" s="37">
        <f t="shared" si="44"/>
        <v>0</v>
      </c>
      <c r="I72" s="37">
        <v>0</v>
      </c>
      <c r="J72" s="37">
        <v>0</v>
      </c>
      <c r="K72" s="37">
        <v>0</v>
      </c>
      <c r="L72" s="37">
        <v>0</v>
      </c>
      <c r="M72" s="37">
        <f t="shared" si="45"/>
        <v>0</v>
      </c>
      <c r="N72" s="37">
        <v>0</v>
      </c>
      <c r="O72" s="37">
        <v>0</v>
      </c>
      <c r="P72" s="37">
        <v>0</v>
      </c>
      <c r="Q72" s="37">
        <v>0</v>
      </c>
      <c r="R72" s="37">
        <f t="shared" si="46"/>
        <v>0</v>
      </c>
      <c r="S72" s="37">
        <f t="shared" si="47"/>
        <v>0</v>
      </c>
      <c r="T72" s="37">
        <f t="shared" si="47"/>
        <v>0</v>
      </c>
      <c r="U72" s="37">
        <f t="shared" si="47"/>
        <v>0</v>
      </c>
      <c r="V72" s="37">
        <f t="shared" si="48"/>
        <v>0</v>
      </c>
      <c r="W72" s="38"/>
      <c r="X72" s="38"/>
      <c r="Y72" s="38"/>
      <c r="Z72" s="38"/>
      <c r="AA72" s="38"/>
    </row>
    <row r="73" spans="1:27" ht="20.25" hidden="1" customHeight="1">
      <c r="A73" s="35" t="s">
        <v>45</v>
      </c>
      <c r="B73" s="36" t="s">
        <v>52</v>
      </c>
      <c r="C73" s="37">
        <f t="shared" si="42"/>
        <v>240</v>
      </c>
      <c r="D73" s="37">
        <f t="shared" si="43"/>
        <v>0</v>
      </c>
      <c r="E73" s="37">
        <v>0</v>
      </c>
      <c r="F73" s="37">
        <v>0</v>
      </c>
      <c r="G73" s="37">
        <v>0</v>
      </c>
      <c r="H73" s="37">
        <f t="shared" si="44"/>
        <v>240</v>
      </c>
      <c r="I73" s="37">
        <v>220</v>
      </c>
      <c r="J73" s="37">
        <v>0</v>
      </c>
      <c r="K73" s="37">
        <v>20</v>
      </c>
      <c r="L73" s="37">
        <v>0</v>
      </c>
      <c r="M73" s="37">
        <f t="shared" si="45"/>
        <v>100</v>
      </c>
      <c r="N73" s="37">
        <v>100</v>
      </c>
      <c r="O73" s="37">
        <v>0</v>
      </c>
      <c r="P73" s="37">
        <v>0</v>
      </c>
      <c r="Q73" s="37">
        <v>0</v>
      </c>
      <c r="R73" s="37">
        <f t="shared" si="46"/>
        <v>140</v>
      </c>
      <c r="S73" s="37">
        <f t="shared" si="47"/>
        <v>120</v>
      </c>
      <c r="T73" s="37">
        <f t="shared" si="47"/>
        <v>0</v>
      </c>
      <c r="U73" s="37">
        <f t="shared" si="47"/>
        <v>20</v>
      </c>
      <c r="V73" s="37">
        <f t="shared" si="48"/>
        <v>0</v>
      </c>
      <c r="W73" s="38">
        <f t="shared" si="39"/>
        <v>0.41666666666666669</v>
      </c>
      <c r="X73" s="38">
        <f t="shared" si="40"/>
        <v>0.45454545454545453</v>
      </c>
      <c r="Y73" s="38"/>
      <c r="Z73" s="38">
        <f>P73/(G73+K73)</f>
        <v>0</v>
      </c>
      <c r="AA73" s="38"/>
    </row>
    <row r="74" spans="1:27" ht="15.75" hidden="1" customHeight="1">
      <c r="A74" s="35" t="s">
        <v>45</v>
      </c>
      <c r="B74" s="36" t="s">
        <v>53</v>
      </c>
      <c r="C74" s="37">
        <f t="shared" si="42"/>
        <v>676</v>
      </c>
      <c r="D74" s="37">
        <f t="shared" si="43"/>
        <v>0</v>
      </c>
      <c r="E74" s="37">
        <v>0</v>
      </c>
      <c r="F74" s="37">
        <v>0</v>
      </c>
      <c r="G74" s="37">
        <v>0</v>
      </c>
      <c r="H74" s="37">
        <f t="shared" si="44"/>
        <v>676</v>
      </c>
      <c r="I74" s="37">
        <v>666</v>
      </c>
      <c r="J74" s="37">
        <v>0</v>
      </c>
      <c r="K74" s="37">
        <v>10</v>
      </c>
      <c r="L74" s="37">
        <v>0</v>
      </c>
      <c r="M74" s="37">
        <f t="shared" si="45"/>
        <v>82.2</v>
      </c>
      <c r="N74" s="37">
        <v>82.2</v>
      </c>
      <c r="O74" s="37">
        <v>0</v>
      </c>
      <c r="P74" s="37">
        <v>0</v>
      </c>
      <c r="Q74" s="37">
        <v>0</v>
      </c>
      <c r="R74" s="37">
        <f t="shared" si="46"/>
        <v>593.79999999999995</v>
      </c>
      <c r="S74" s="37">
        <f t="shared" si="47"/>
        <v>583.79999999999995</v>
      </c>
      <c r="T74" s="37">
        <f t="shared" si="47"/>
        <v>0</v>
      </c>
      <c r="U74" s="37">
        <f t="shared" si="47"/>
        <v>10</v>
      </c>
      <c r="V74" s="37">
        <f t="shared" si="48"/>
        <v>0</v>
      </c>
      <c r="W74" s="38">
        <f t="shared" si="39"/>
        <v>0.12159763313609467</v>
      </c>
      <c r="X74" s="38">
        <f t="shared" si="40"/>
        <v>0.12342342342342343</v>
      </c>
      <c r="Y74" s="38"/>
      <c r="Z74" s="38">
        <f>P74/(G74+K74)</f>
        <v>0</v>
      </c>
      <c r="AA74" s="38"/>
    </row>
    <row r="75" spans="1:27" ht="15.75" hidden="1" customHeight="1">
      <c r="A75" s="35" t="s">
        <v>45</v>
      </c>
      <c r="B75" s="36" t="s">
        <v>54</v>
      </c>
      <c r="C75" s="37">
        <f t="shared" si="42"/>
        <v>578</v>
      </c>
      <c r="D75" s="37">
        <f t="shared" si="43"/>
        <v>0</v>
      </c>
      <c r="E75" s="37">
        <v>0</v>
      </c>
      <c r="F75" s="37">
        <v>0</v>
      </c>
      <c r="G75" s="37">
        <v>0</v>
      </c>
      <c r="H75" s="37">
        <f t="shared" si="44"/>
        <v>578</v>
      </c>
      <c r="I75" s="37">
        <v>278</v>
      </c>
      <c r="J75" s="37">
        <v>220</v>
      </c>
      <c r="K75" s="37">
        <v>80</v>
      </c>
      <c r="L75" s="37">
        <v>0</v>
      </c>
      <c r="M75" s="37">
        <f t="shared" si="45"/>
        <v>327.68</v>
      </c>
      <c r="N75" s="37">
        <v>238</v>
      </c>
      <c r="O75" s="37">
        <v>60</v>
      </c>
      <c r="P75" s="37">
        <v>29.68</v>
      </c>
      <c r="Q75" s="37">
        <v>0</v>
      </c>
      <c r="R75" s="37">
        <f t="shared" si="46"/>
        <v>250.32</v>
      </c>
      <c r="S75" s="37">
        <f t="shared" si="47"/>
        <v>40</v>
      </c>
      <c r="T75" s="37">
        <f t="shared" si="47"/>
        <v>160</v>
      </c>
      <c r="U75" s="37">
        <f t="shared" si="47"/>
        <v>50.32</v>
      </c>
      <c r="V75" s="37">
        <f t="shared" si="48"/>
        <v>0</v>
      </c>
      <c r="W75" s="38">
        <f t="shared" si="39"/>
        <v>0.56692041522491354</v>
      </c>
      <c r="X75" s="38">
        <f t="shared" si="40"/>
        <v>0.85611510791366907</v>
      </c>
      <c r="Y75" s="38">
        <f>O75/(F75+J75)</f>
        <v>0.27272727272727271</v>
      </c>
      <c r="Z75" s="38">
        <f>P75/(G75+K75)</f>
        <v>0.371</v>
      </c>
      <c r="AA75" s="38"/>
    </row>
    <row r="76" spans="1:27" ht="15.75" hidden="1" customHeight="1">
      <c r="A76" s="35" t="s">
        <v>45</v>
      </c>
      <c r="B76" s="36" t="s">
        <v>55</v>
      </c>
      <c r="C76" s="37">
        <f t="shared" si="42"/>
        <v>300</v>
      </c>
      <c r="D76" s="37">
        <f t="shared" si="43"/>
        <v>0</v>
      </c>
      <c r="E76" s="37">
        <v>0</v>
      </c>
      <c r="F76" s="37">
        <v>0</v>
      </c>
      <c r="G76" s="37">
        <v>0</v>
      </c>
      <c r="H76" s="37">
        <f t="shared" si="44"/>
        <v>300</v>
      </c>
      <c r="I76" s="37">
        <v>300</v>
      </c>
      <c r="J76" s="37">
        <v>0</v>
      </c>
      <c r="K76" s="37">
        <v>0</v>
      </c>
      <c r="L76" s="37">
        <v>0</v>
      </c>
      <c r="M76" s="37">
        <f t="shared" si="45"/>
        <v>0</v>
      </c>
      <c r="N76" s="37">
        <v>0</v>
      </c>
      <c r="O76" s="37">
        <v>0</v>
      </c>
      <c r="P76" s="37">
        <v>0</v>
      </c>
      <c r="Q76" s="37">
        <v>0</v>
      </c>
      <c r="R76" s="37">
        <f t="shared" si="46"/>
        <v>300</v>
      </c>
      <c r="S76" s="37">
        <f t="shared" si="47"/>
        <v>300</v>
      </c>
      <c r="T76" s="37">
        <f t="shared" si="47"/>
        <v>0</v>
      </c>
      <c r="U76" s="37">
        <f t="shared" si="47"/>
        <v>0</v>
      </c>
      <c r="V76" s="37">
        <f t="shared" si="48"/>
        <v>0</v>
      </c>
      <c r="W76" s="38">
        <f t="shared" si="39"/>
        <v>0</v>
      </c>
      <c r="X76" s="38">
        <f t="shared" si="40"/>
        <v>0</v>
      </c>
      <c r="Y76" s="38"/>
      <c r="Z76" s="38"/>
      <c r="AA76" s="38"/>
    </row>
    <row r="77" spans="1:27" ht="15.75" hidden="1" customHeight="1">
      <c r="A77" s="35" t="s">
        <v>45</v>
      </c>
      <c r="B77" s="36" t="s">
        <v>56</v>
      </c>
      <c r="C77" s="37">
        <f t="shared" si="42"/>
        <v>0</v>
      </c>
      <c r="D77" s="37">
        <f t="shared" si="43"/>
        <v>0</v>
      </c>
      <c r="E77" s="37">
        <v>0</v>
      </c>
      <c r="F77" s="37">
        <v>0</v>
      </c>
      <c r="G77" s="37">
        <v>0</v>
      </c>
      <c r="H77" s="37">
        <f t="shared" si="44"/>
        <v>0</v>
      </c>
      <c r="I77" s="37">
        <v>0</v>
      </c>
      <c r="J77" s="37">
        <v>0</v>
      </c>
      <c r="K77" s="37">
        <v>0</v>
      </c>
      <c r="L77" s="37">
        <v>0</v>
      </c>
      <c r="M77" s="37">
        <f t="shared" si="45"/>
        <v>0</v>
      </c>
      <c r="N77" s="37">
        <v>0</v>
      </c>
      <c r="O77" s="37">
        <v>0</v>
      </c>
      <c r="P77" s="37">
        <v>0</v>
      </c>
      <c r="Q77" s="37">
        <v>0</v>
      </c>
      <c r="R77" s="37">
        <f t="shared" si="46"/>
        <v>0</v>
      </c>
      <c r="S77" s="37">
        <f t="shared" si="47"/>
        <v>0</v>
      </c>
      <c r="T77" s="37">
        <f t="shared" si="47"/>
        <v>0</v>
      </c>
      <c r="U77" s="37">
        <f t="shared" si="47"/>
        <v>0</v>
      </c>
      <c r="V77" s="37">
        <f t="shared" si="48"/>
        <v>0</v>
      </c>
      <c r="W77" s="38"/>
      <c r="X77" s="38"/>
      <c r="Y77" s="38"/>
      <c r="Z77" s="38"/>
      <c r="AA77" s="38"/>
    </row>
    <row r="78" spans="1:27" ht="15.75" hidden="1" customHeight="1">
      <c r="A78" s="35" t="s">
        <v>45</v>
      </c>
      <c r="B78" s="36" t="s">
        <v>57</v>
      </c>
      <c r="C78" s="37">
        <f t="shared" si="42"/>
        <v>0</v>
      </c>
      <c r="D78" s="37">
        <f t="shared" si="43"/>
        <v>0</v>
      </c>
      <c r="E78" s="37">
        <v>0</v>
      </c>
      <c r="F78" s="37">
        <v>0</v>
      </c>
      <c r="G78" s="37">
        <v>0</v>
      </c>
      <c r="H78" s="37">
        <f t="shared" si="44"/>
        <v>0</v>
      </c>
      <c r="I78" s="37">
        <v>0</v>
      </c>
      <c r="J78" s="37">
        <v>0</v>
      </c>
      <c r="K78" s="37">
        <v>0</v>
      </c>
      <c r="L78" s="37">
        <v>0</v>
      </c>
      <c r="M78" s="37">
        <f t="shared" si="45"/>
        <v>0</v>
      </c>
      <c r="N78" s="37">
        <v>0</v>
      </c>
      <c r="O78" s="37">
        <v>0</v>
      </c>
      <c r="P78" s="37">
        <v>0</v>
      </c>
      <c r="Q78" s="37">
        <v>0</v>
      </c>
      <c r="R78" s="37">
        <f t="shared" si="46"/>
        <v>0</v>
      </c>
      <c r="S78" s="37">
        <f t="shared" si="47"/>
        <v>0</v>
      </c>
      <c r="T78" s="37">
        <f t="shared" si="47"/>
        <v>0</v>
      </c>
      <c r="U78" s="37">
        <f t="shared" si="47"/>
        <v>0</v>
      </c>
      <c r="V78" s="37">
        <f t="shared" si="48"/>
        <v>0</v>
      </c>
      <c r="W78" s="38"/>
      <c r="X78" s="38"/>
      <c r="Y78" s="38"/>
      <c r="Z78" s="38"/>
      <c r="AA78" s="38"/>
    </row>
    <row r="79" spans="1:27" ht="21" hidden="1">
      <c r="A79" s="35" t="s">
        <v>45</v>
      </c>
      <c r="B79" s="36" t="s">
        <v>58</v>
      </c>
      <c r="C79" s="37">
        <f t="shared" si="42"/>
        <v>31</v>
      </c>
      <c r="D79" s="37">
        <f t="shared" si="43"/>
        <v>0</v>
      </c>
      <c r="E79" s="37">
        <v>0</v>
      </c>
      <c r="F79" s="37">
        <v>0</v>
      </c>
      <c r="G79" s="37">
        <v>0</v>
      </c>
      <c r="H79" s="37">
        <f t="shared" si="44"/>
        <v>31</v>
      </c>
      <c r="I79" s="37">
        <v>31</v>
      </c>
      <c r="J79" s="37">
        <v>0</v>
      </c>
      <c r="K79" s="37">
        <v>0</v>
      </c>
      <c r="L79" s="37">
        <v>0</v>
      </c>
      <c r="M79" s="37">
        <f t="shared" si="45"/>
        <v>0</v>
      </c>
      <c r="N79" s="37">
        <v>0</v>
      </c>
      <c r="O79" s="37">
        <v>0</v>
      </c>
      <c r="P79" s="37">
        <v>0</v>
      </c>
      <c r="Q79" s="37">
        <v>0</v>
      </c>
      <c r="R79" s="37">
        <f t="shared" si="46"/>
        <v>31</v>
      </c>
      <c r="S79" s="37">
        <f t="shared" si="47"/>
        <v>31</v>
      </c>
      <c r="T79" s="37">
        <f t="shared" si="47"/>
        <v>0</v>
      </c>
      <c r="U79" s="37">
        <f t="shared" si="47"/>
        <v>0</v>
      </c>
      <c r="V79" s="37">
        <f t="shared" si="48"/>
        <v>0</v>
      </c>
      <c r="W79" s="38">
        <f t="shared" si="39"/>
        <v>0</v>
      </c>
      <c r="X79" s="38">
        <f t="shared" si="40"/>
        <v>0</v>
      </c>
      <c r="Y79" s="38"/>
      <c r="Z79" s="38"/>
      <c r="AA79" s="38"/>
    </row>
    <row r="80" spans="1:27" ht="18.75" hidden="1" customHeight="1">
      <c r="A80" s="35" t="s">
        <v>45</v>
      </c>
      <c r="B80" s="36" t="s">
        <v>59</v>
      </c>
      <c r="C80" s="37">
        <f t="shared" si="42"/>
        <v>557</v>
      </c>
      <c r="D80" s="37">
        <f t="shared" si="43"/>
        <v>0</v>
      </c>
      <c r="E80" s="37">
        <v>0</v>
      </c>
      <c r="F80" s="37">
        <v>0</v>
      </c>
      <c r="G80" s="37">
        <v>0</v>
      </c>
      <c r="H80" s="37">
        <f t="shared" si="44"/>
        <v>557</v>
      </c>
      <c r="I80" s="37">
        <v>542</v>
      </c>
      <c r="J80" s="37">
        <v>0</v>
      </c>
      <c r="K80" s="37">
        <v>15</v>
      </c>
      <c r="L80" s="37">
        <v>0</v>
      </c>
      <c r="M80" s="37">
        <f t="shared" si="45"/>
        <v>160</v>
      </c>
      <c r="N80" s="37">
        <v>160</v>
      </c>
      <c r="O80" s="37">
        <v>0</v>
      </c>
      <c r="P80" s="37">
        <v>0</v>
      </c>
      <c r="Q80" s="37">
        <v>0</v>
      </c>
      <c r="R80" s="37">
        <f t="shared" si="46"/>
        <v>397</v>
      </c>
      <c r="S80" s="37">
        <f t="shared" si="47"/>
        <v>382</v>
      </c>
      <c r="T80" s="37">
        <f t="shared" si="47"/>
        <v>0</v>
      </c>
      <c r="U80" s="37">
        <f t="shared" si="47"/>
        <v>15</v>
      </c>
      <c r="V80" s="37">
        <f t="shared" si="48"/>
        <v>0</v>
      </c>
      <c r="W80" s="38">
        <f t="shared" si="39"/>
        <v>0.28725314183123879</v>
      </c>
      <c r="X80" s="38">
        <f t="shared" si="40"/>
        <v>0.29520295202952029</v>
      </c>
      <c r="Y80" s="38"/>
      <c r="Z80" s="38">
        <f>P80/(G80+K80)</f>
        <v>0</v>
      </c>
      <c r="AA80" s="38"/>
    </row>
    <row r="81" spans="1:27" ht="22.5" hidden="1" customHeight="1">
      <c r="A81" s="35" t="s">
        <v>45</v>
      </c>
      <c r="B81" s="36" t="s">
        <v>60</v>
      </c>
      <c r="C81" s="37">
        <f t="shared" si="42"/>
        <v>0</v>
      </c>
      <c r="D81" s="37">
        <f t="shared" si="43"/>
        <v>0</v>
      </c>
      <c r="E81" s="37">
        <v>0</v>
      </c>
      <c r="F81" s="37">
        <v>0</v>
      </c>
      <c r="G81" s="37">
        <v>0</v>
      </c>
      <c r="H81" s="37">
        <f t="shared" si="44"/>
        <v>0</v>
      </c>
      <c r="I81" s="37">
        <v>0</v>
      </c>
      <c r="J81" s="37">
        <v>0</v>
      </c>
      <c r="K81" s="37">
        <v>0</v>
      </c>
      <c r="L81" s="37">
        <v>0</v>
      </c>
      <c r="M81" s="37">
        <f t="shared" si="45"/>
        <v>0</v>
      </c>
      <c r="N81" s="37">
        <v>0</v>
      </c>
      <c r="O81" s="37">
        <v>0</v>
      </c>
      <c r="P81" s="37">
        <v>0</v>
      </c>
      <c r="Q81" s="37">
        <v>0</v>
      </c>
      <c r="R81" s="37">
        <f t="shared" si="46"/>
        <v>0</v>
      </c>
      <c r="S81" s="37">
        <f t="shared" si="47"/>
        <v>0</v>
      </c>
      <c r="T81" s="37">
        <f t="shared" si="47"/>
        <v>0</v>
      </c>
      <c r="U81" s="37">
        <f t="shared" si="47"/>
        <v>0</v>
      </c>
      <c r="V81" s="37">
        <f t="shared" si="48"/>
        <v>0</v>
      </c>
      <c r="W81" s="38"/>
      <c r="X81" s="38"/>
      <c r="Y81" s="38"/>
      <c r="Z81" s="38"/>
      <c r="AA81" s="38"/>
    </row>
    <row r="82" spans="1:27" s="12" customFormat="1" ht="15.75" customHeight="1">
      <c r="A82" s="31" t="s">
        <v>65</v>
      </c>
      <c r="B82" s="32" t="s">
        <v>66</v>
      </c>
      <c r="C82" s="33">
        <f>+C83+C84</f>
        <v>56358.65</v>
      </c>
      <c r="D82" s="33">
        <f t="shared" ref="D82:V82" si="49">+D83+D84</f>
        <v>333.6</v>
      </c>
      <c r="E82" s="33">
        <f t="shared" si="49"/>
        <v>333.6</v>
      </c>
      <c r="F82" s="33">
        <f t="shared" si="49"/>
        <v>0</v>
      </c>
      <c r="G82" s="33">
        <f t="shared" si="49"/>
        <v>0</v>
      </c>
      <c r="H82" s="33">
        <f t="shared" si="49"/>
        <v>56025.05</v>
      </c>
      <c r="I82" s="33">
        <f t="shared" si="49"/>
        <v>39224</v>
      </c>
      <c r="J82" s="33">
        <f t="shared" si="49"/>
        <v>0</v>
      </c>
      <c r="K82" s="33">
        <f t="shared" si="49"/>
        <v>95.05</v>
      </c>
      <c r="L82" s="33">
        <f t="shared" si="49"/>
        <v>16706</v>
      </c>
      <c r="M82" s="33">
        <f t="shared" si="49"/>
        <v>16715.252</v>
      </c>
      <c r="N82" s="33">
        <f t="shared" si="49"/>
        <v>8480.9719999999998</v>
      </c>
      <c r="O82" s="33">
        <f t="shared" si="49"/>
        <v>0</v>
      </c>
      <c r="P82" s="33">
        <f t="shared" si="49"/>
        <v>95.28</v>
      </c>
      <c r="Q82" s="33">
        <f t="shared" si="49"/>
        <v>8139</v>
      </c>
      <c r="R82" s="33">
        <f t="shared" si="49"/>
        <v>39643.398000000001</v>
      </c>
      <c r="S82" s="33">
        <f t="shared" si="49"/>
        <v>31076.627999999997</v>
      </c>
      <c r="T82" s="33">
        <f t="shared" si="49"/>
        <v>0</v>
      </c>
      <c r="U82" s="33">
        <f t="shared" si="49"/>
        <v>-0.23000000000000398</v>
      </c>
      <c r="V82" s="33">
        <f t="shared" si="49"/>
        <v>8567</v>
      </c>
      <c r="W82" s="34">
        <f>M82/C82</f>
        <v>0.29658716097706384</v>
      </c>
      <c r="X82" s="34">
        <f>N82/(E82+I82)</f>
        <v>0.21439551438914392</v>
      </c>
      <c r="Y82" s="34"/>
      <c r="Z82" s="34">
        <f>P82/(G82+K82)</f>
        <v>1.0024197790636507</v>
      </c>
      <c r="AA82" s="34">
        <f>Q82/L82</f>
        <v>0.48719023105471088</v>
      </c>
    </row>
    <row r="83" spans="1:27" ht="18.75" customHeight="1">
      <c r="A83" s="35" t="s">
        <v>42</v>
      </c>
      <c r="B83" s="36" t="s">
        <v>43</v>
      </c>
      <c r="C83" s="37">
        <f>+D83+H83</f>
        <v>26924.6</v>
      </c>
      <c r="D83" s="37">
        <f>SUM(E83:G83)</f>
        <v>333.6</v>
      </c>
      <c r="E83" s="37">
        <v>333.6</v>
      </c>
      <c r="F83" s="37">
        <v>0</v>
      </c>
      <c r="G83" s="37">
        <v>0</v>
      </c>
      <c r="H83" s="37">
        <f>SUM(I83:L83)</f>
        <v>26591</v>
      </c>
      <c r="I83" s="37">
        <v>9885</v>
      </c>
      <c r="J83" s="37">
        <v>0</v>
      </c>
      <c r="K83" s="37">
        <v>0</v>
      </c>
      <c r="L83" s="37">
        <v>16706</v>
      </c>
      <c r="M83" s="37">
        <f>SUM(N83:Q83)</f>
        <v>11140</v>
      </c>
      <c r="N83" s="37">
        <v>3001</v>
      </c>
      <c r="O83" s="37">
        <v>0</v>
      </c>
      <c r="P83" s="37">
        <v>0</v>
      </c>
      <c r="Q83" s="37">
        <v>8139</v>
      </c>
      <c r="R83" s="37">
        <f>SUM(S83:V83)</f>
        <v>15784.6</v>
      </c>
      <c r="S83" s="37">
        <f>(E83+I83)-N83</f>
        <v>7217.6</v>
      </c>
      <c r="T83" s="37">
        <f>(F83+J83)-O83</f>
        <v>0</v>
      </c>
      <c r="U83" s="37">
        <f>(G83+K83)-P83</f>
        <v>0</v>
      </c>
      <c r="V83" s="37">
        <f>L83-Q83</f>
        <v>8567</v>
      </c>
      <c r="W83" s="38">
        <f t="shared" ref="W83:W99" si="50">M83/C83</f>
        <v>0.41374802225474105</v>
      </c>
      <c r="X83" s="38">
        <f t="shared" ref="X83:X99" si="51">N83/(E83+I83)</f>
        <v>0.29368015187990526</v>
      </c>
      <c r="Y83" s="38"/>
      <c r="Z83" s="38"/>
      <c r="AA83" s="38">
        <f>Q83/L83</f>
        <v>0.48719023105471088</v>
      </c>
    </row>
    <row r="84" spans="1:27" ht="15.75" customHeight="1">
      <c r="A84" s="35" t="s">
        <v>42</v>
      </c>
      <c r="B84" s="36" t="s">
        <v>44</v>
      </c>
      <c r="C84" s="37">
        <f t="shared" ref="C84:V84" si="52">SUM(C85:C99)</f>
        <v>29434.050000000003</v>
      </c>
      <c r="D84" s="37">
        <f t="shared" si="52"/>
        <v>0</v>
      </c>
      <c r="E84" s="37">
        <f t="shared" si="52"/>
        <v>0</v>
      </c>
      <c r="F84" s="37">
        <f t="shared" si="52"/>
        <v>0</v>
      </c>
      <c r="G84" s="37">
        <f t="shared" si="52"/>
        <v>0</v>
      </c>
      <c r="H84" s="37">
        <f t="shared" si="52"/>
        <v>29434.050000000003</v>
      </c>
      <c r="I84" s="37">
        <f t="shared" si="52"/>
        <v>29339</v>
      </c>
      <c r="J84" s="37">
        <f t="shared" si="52"/>
        <v>0</v>
      </c>
      <c r="K84" s="37">
        <f t="shared" si="52"/>
        <v>95.05</v>
      </c>
      <c r="L84" s="37">
        <f t="shared" si="52"/>
        <v>0</v>
      </c>
      <c r="M84" s="37">
        <f t="shared" si="52"/>
        <v>5575.2520000000004</v>
      </c>
      <c r="N84" s="37">
        <f t="shared" si="52"/>
        <v>5479.9719999999998</v>
      </c>
      <c r="O84" s="37">
        <f t="shared" si="52"/>
        <v>0</v>
      </c>
      <c r="P84" s="37">
        <f t="shared" si="52"/>
        <v>95.28</v>
      </c>
      <c r="Q84" s="37">
        <f t="shared" si="52"/>
        <v>0</v>
      </c>
      <c r="R84" s="37">
        <f t="shared" si="52"/>
        <v>23858.798000000003</v>
      </c>
      <c r="S84" s="37">
        <f t="shared" si="52"/>
        <v>23859.027999999998</v>
      </c>
      <c r="T84" s="37">
        <f t="shared" si="52"/>
        <v>0</v>
      </c>
      <c r="U84" s="37">
        <f t="shared" si="52"/>
        <v>-0.23000000000000398</v>
      </c>
      <c r="V84" s="37">
        <f t="shared" si="52"/>
        <v>0</v>
      </c>
      <c r="W84" s="38">
        <f t="shared" si="50"/>
        <v>0.18941504821796523</v>
      </c>
      <c r="X84" s="38">
        <f t="shared" si="51"/>
        <v>0.1867811445516207</v>
      </c>
      <c r="Y84" s="38"/>
      <c r="Z84" s="38">
        <f>P84/(G84+K84)</f>
        <v>1.0024197790636507</v>
      </c>
      <c r="AA84" s="38"/>
    </row>
    <row r="85" spans="1:27" ht="15.75" hidden="1" customHeight="1">
      <c r="A85" s="35" t="s">
        <v>45</v>
      </c>
      <c r="B85" s="36" t="s">
        <v>46</v>
      </c>
      <c r="C85" s="37">
        <f t="shared" ref="C85:C99" si="53">+D85+H85</f>
        <v>5070</v>
      </c>
      <c r="D85" s="37">
        <f t="shared" ref="D85:D99" si="54">SUM(E85:G85)</f>
        <v>0</v>
      </c>
      <c r="E85" s="37">
        <v>0</v>
      </c>
      <c r="F85" s="37">
        <v>0</v>
      </c>
      <c r="G85" s="37">
        <v>0</v>
      </c>
      <c r="H85" s="37">
        <f t="shared" ref="H85:H99" si="55">SUM(I85:L85)</f>
        <v>5070</v>
      </c>
      <c r="I85" s="37">
        <v>5070</v>
      </c>
      <c r="J85" s="37">
        <v>0</v>
      </c>
      <c r="K85" s="37">
        <v>0</v>
      </c>
      <c r="L85" s="37">
        <v>0</v>
      </c>
      <c r="M85" s="37">
        <f t="shared" ref="M85:M99" si="56">SUM(N85:Q85)</f>
        <v>2454.9920000000002</v>
      </c>
      <c r="N85" s="37">
        <v>2454.9920000000002</v>
      </c>
      <c r="O85" s="37">
        <v>0</v>
      </c>
      <c r="P85" s="37">
        <v>0</v>
      </c>
      <c r="Q85" s="37">
        <v>0</v>
      </c>
      <c r="R85" s="37">
        <f t="shared" ref="R85:R99" si="57">SUM(S85:V85)</f>
        <v>2615.0079999999998</v>
      </c>
      <c r="S85" s="37">
        <f t="shared" ref="S85:U99" si="58">(E85+I85)-N85</f>
        <v>2615.0079999999998</v>
      </c>
      <c r="T85" s="37">
        <f t="shared" si="58"/>
        <v>0</v>
      </c>
      <c r="U85" s="37">
        <f t="shared" si="58"/>
        <v>0</v>
      </c>
      <c r="V85" s="37">
        <f t="shared" ref="V85:V99" si="59">L85-Q85</f>
        <v>0</v>
      </c>
      <c r="W85" s="38">
        <f t="shared" si="50"/>
        <v>0.48421932938856022</v>
      </c>
      <c r="X85" s="38">
        <f t="shared" si="51"/>
        <v>0.48421932938856022</v>
      </c>
      <c r="Y85" s="38"/>
      <c r="Z85" s="38"/>
      <c r="AA85" s="38"/>
    </row>
    <row r="86" spans="1:27" ht="15.75" hidden="1" customHeight="1">
      <c r="A86" s="35" t="s">
        <v>45</v>
      </c>
      <c r="B86" s="36" t="s">
        <v>47</v>
      </c>
      <c r="C86" s="37">
        <f t="shared" si="53"/>
        <v>3600</v>
      </c>
      <c r="D86" s="37">
        <f t="shared" si="54"/>
        <v>0</v>
      </c>
      <c r="E86" s="37">
        <v>0</v>
      </c>
      <c r="F86" s="37">
        <v>0</v>
      </c>
      <c r="G86" s="37">
        <v>0</v>
      </c>
      <c r="H86" s="37">
        <f t="shared" si="55"/>
        <v>3600</v>
      </c>
      <c r="I86" s="37">
        <v>3600</v>
      </c>
      <c r="J86" s="37">
        <v>0</v>
      </c>
      <c r="K86" s="37">
        <v>0</v>
      </c>
      <c r="L86" s="37">
        <v>0</v>
      </c>
      <c r="M86" s="37">
        <f t="shared" si="56"/>
        <v>379.4</v>
      </c>
      <c r="N86" s="37">
        <v>379.4</v>
      </c>
      <c r="O86" s="37">
        <v>0</v>
      </c>
      <c r="P86" s="37">
        <v>0</v>
      </c>
      <c r="Q86" s="37">
        <v>0</v>
      </c>
      <c r="R86" s="37">
        <f t="shared" si="57"/>
        <v>3220.6</v>
      </c>
      <c r="S86" s="37">
        <f t="shared" si="58"/>
        <v>3220.6</v>
      </c>
      <c r="T86" s="37">
        <f t="shared" si="58"/>
        <v>0</v>
      </c>
      <c r="U86" s="37">
        <f t="shared" si="58"/>
        <v>0</v>
      </c>
      <c r="V86" s="37">
        <f t="shared" si="59"/>
        <v>0</v>
      </c>
      <c r="W86" s="38">
        <f t="shared" si="50"/>
        <v>0.10538888888888888</v>
      </c>
      <c r="X86" s="38">
        <f t="shared" si="51"/>
        <v>0.10538888888888888</v>
      </c>
      <c r="Y86" s="38"/>
      <c r="Z86" s="38"/>
      <c r="AA86" s="38"/>
    </row>
    <row r="87" spans="1:27" ht="15.75" hidden="1" customHeight="1">
      <c r="A87" s="35" t="s">
        <v>45</v>
      </c>
      <c r="B87" s="36" t="s">
        <v>48</v>
      </c>
      <c r="C87" s="37">
        <f t="shared" si="53"/>
        <v>450</v>
      </c>
      <c r="D87" s="37">
        <f t="shared" si="54"/>
        <v>0</v>
      </c>
      <c r="E87" s="37">
        <v>0</v>
      </c>
      <c r="F87" s="37">
        <v>0</v>
      </c>
      <c r="G87" s="37">
        <v>0</v>
      </c>
      <c r="H87" s="37">
        <f t="shared" si="55"/>
        <v>450</v>
      </c>
      <c r="I87" s="37">
        <v>450</v>
      </c>
      <c r="J87" s="37">
        <v>0</v>
      </c>
      <c r="K87" s="37">
        <v>0</v>
      </c>
      <c r="L87" s="37">
        <v>0</v>
      </c>
      <c r="M87" s="37">
        <f t="shared" si="56"/>
        <v>65.599999999999994</v>
      </c>
      <c r="N87" s="37">
        <v>65.599999999999994</v>
      </c>
      <c r="O87" s="37">
        <v>0</v>
      </c>
      <c r="P87" s="37">
        <v>0</v>
      </c>
      <c r="Q87" s="37">
        <v>0</v>
      </c>
      <c r="R87" s="37">
        <f t="shared" si="57"/>
        <v>384.4</v>
      </c>
      <c r="S87" s="37">
        <f t="shared" si="58"/>
        <v>384.4</v>
      </c>
      <c r="T87" s="37">
        <f t="shared" si="58"/>
        <v>0</v>
      </c>
      <c r="U87" s="37">
        <f t="shared" si="58"/>
        <v>0</v>
      </c>
      <c r="V87" s="37">
        <f t="shared" si="59"/>
        <v>0</v>
      </c>
      <c r="W87" s="38">
        <f t="shared" si="50"/>
        <v>0.14577777777777776</v>
      </c>
      <c r="X87" s="38">
        <f t="shared" si="51"/>
        <v>0.14577777777777776</v>
      </c>
      <c r="Y87" s="38"/>
      <c r="Z87" s="38"/>
      <c r="AA87" s="38"/>
    </row>
    <row r="88" spans="1:27" ht="24" hidden="1" customHeight="1">
      <c r="A88" s="35" t="s">
        <v>45</v>
      </c>
      <c r="B88" s="36" t="s">
        <v>49</v>
      </c>
      <c r="C88" s="37">
        <f t="shared" si="53"/>
        <v>450</v>
      </c>
      <c r="D88" s="37">
        <f t="shared" si="54"/>
        <v>0</v>
      </c>
      <c r="E88" s="37">
        <v>0</v>
      </c>
      <c r="F88" s="37">
        <v>0</v>
      </c>
      <c r="G88" s="37">
        <v>0</v>
      </c>
      <c r="H88" s="37">
        <f t="shared" si="55"/>
        <v>450</v>
      </c>
      <c r="I88" s="37">
        <v>450</v>
      </c>
      <c r="J88" s="37">
        <v>0</v>
      </c>
      <c r="K88" s="37">
        <v>0</v>
      </c>
      <c r="L88" s="37">
        <v>0</v>
      </c>
      <c r="M88" s="37">
        <f t="shared" si="56"/>
        <v>104.7</v>
      </c>
      <c r="N88" s="37">
        <v>104.7</v>
      </c>
      <c r="O88" s="37">
        <v>0</v>
      </c>
      <c r="P88" s="37">
        <v>0</v>
      </c>
      <c r="Q88" s="37">
        <v>0</v>
      </c>
      <c r="R88" s="37">
        <f t="shared" si="57"/>
        <v>345.3</v>
      </c>
      <c r="S88" s="37">
        <f t="shared" si="58"/>
        <v>345.3</v>
      </c>
      <c r="T88" s="37">
        <f t="shared" si="58"/>
        <v>0</v>
      </c>
      <c r="U88" s="37">
        <f t="shared" si="58"/>
        <v>0</v>
      </c>
      <c r="V88" s="37">
        <f t="shared" si="59"/>
        <v>0</v>
      </c>
      <c r="W88" s="38">
        <f t="shared" si="50"/>
        <v>0.23266666666666666</v>
      </c>
      <c r="X88" s="38">
        <f t="shared" si="51"/>
        <v>0.23266666666666666</v>
      </c>
      <c r="Y88" s="38"/>
      <c r="Z88" s="38"/>
      <c r="AA88" s="38"/>
    </row>
    <row r="89" spans="1:27" ht="25.5" hidden="1" customHeight="1">
      <c r="A89" s="35" t="s">
        <v>45</v>
      </c>
      <c r="B89" s="36" t="s">
        <v>50</v>
      </c>
      <c r="C89" s="37">
        <f t="shared" si="53"/>
        <v>200</v>
      </c>
      <c r="D89" s="37">
        <f t="shared" si="54"/>
        <v>0</v>
      </c>
      <c r="E89" s="37">
        <v>0</v>
      </c>
      <c r="F89" s="37">
        <v>0</v>
      </c>
      <c r="G89" s="37">
        <v>0</v>
      </c>
      <c r="H89" s="37">
        <f t="shared" si="55"/>
        <v>200</v>
      </c>
      <c r="I89" s="37">
        <v>200</v>
      </c>
      <c r="J89" s="37">
        <v>0</v>
      </c>
      <c r="K89" s="37">
        <v>0</v>
      </c>
      <c r="L89" s="37">
        <v>0</v>
      </c>
      <c r="M89" s="37">
        <f t="shared" si="56"/>
        <v>0</v>
      </c>
      <c r="N89" s="37">
        <v>0</v>
      </c>
      <c r="O89" s="37">
        <v>0</v>
      </c>
      <c r="P89" s="37">
        <v>0</v>
      </c>
      <c r="Q89" s="37">
        <v>0</v>
      </c>
      <c r="R89" s="37">
        <f t="shared" si="57"/>
        <v>200</v>
      </c>
      <c r="S89" s="37">
        <f t="shared" si="58"/>
        <v>200</v>
      </c>
      <c r="T89" s="37">
        <f t="shared" si="58"/>
        <v>0</v>
      </c>
      <c r="U89" s="37">
        <f t="shared" si="58"/>
        <v>0</v>
      </c>
      <c r="V89" s="37">
        <f t="shared" si="59"/>
        <v>0</v>
      </c>
      <c r="W89" s="38">
        <f t="shared" si="50"/>
        <v>0</v>
      </c>
      <c r="X89" s="38">
        <f t="shared" si="51"/>
        <v>0</v>
      </c>
      <c r="Y89" s="38"/>
      <c r="Z89" s="38"/>
      <c r="AA89" s="38"/>
    </row>
    <row r="90" spans="1:27" ht="26.25" hidden="1" customHeight="1">
      <c r="A90" s="35" t="s">
        <v>45</v>
      </c>
      <c r="B90" s="36" t="s">
        <v>51</v>
      </c>
      <c r="C90" s="37">
        <f t="shared" si="53"/>
        <v>0</v>
      </c>
      <c r="D90" s="37">
        <f t="shared" si="54"/>
        <v>0</v>
      </c>
      <c r="E90" s="37">
        <v>0</v>
      </c>
      <c r="F90" s="37">
        <v>0</v>
      </c>
      <c r="G90" s="37">
        <v>0</v>
      </c>
      <c r="H90" s="37">
        <f t="shared" si="55"/>
        <v>0</v>
      </c>
      <c r="I90" s="37">
        <v>0</v>
      </c>
      <c r="J90" s="37">
        <v>0</v>
      </c>
      <c r="K90" s="37">
        <v>0</v>
      </c>
      <c r="L90" s="37">
        <v>0</v>
      </c>
      <c r="M90" s="37">
        <f t="shared" si="56"/>
        <v>0</v>
      </c>
      <c r="N90" s="37">
        <v>0</v>
      </c>
      <c r="O90" s="37">
        <v>0</v>
      </c>
      <c r="P90" s="37">
        <v>0</v>
      </c>
      <c r="Q90" s="37">
        <v>0</v>
      </c>
      <c r="R90" s="37">
        <f t="shared" si="57"/>
        <v>0</v>
      </c>
      <c r="S90" s="37">
        <f t="shared" si="58"/>
        <v>0</v>
      </c>
      <c r="T90" s="37">
        <f t="shared" si="58"/>
        <v>0</v>
      </c>
      <c r="U90" s="37">
        <f t="shared" si="58"/>
        <v>0</v>
      </c>
      <c r="V90" s="37">
        <f t="shared" si="59"/>
        <v>0</v>
      </c>
      <c r="W90" s="38"/>
      <c r="X90" s="38"/>
      <c r="Y90" s="38"/>
      <c r="Z90" s="38"/>
      <c r="AA90" s="38"/>
    </row>
    <row r="91" spans="1:27" ht="20.25" hidden="1" customHeight="1">
      <c r="A91" s="35" t="s">
        <v>45</v>
      </c>
      <c r="B91" s="36" t="s">
        <v>52</v>
      </c>
      <c r="C91" s="37">
        <f t="shared" si="53"/>
        <v>601.20000000000005</v>
      </c>
      <c r="D91" s="37">
        <f t="shared" si="54"/>
        <v>0</v>
      </c>
      <c r="E91" s="37">
        <v>0</v>
      </c>
      <c r="F91" s="37">
        <v>0</v>
      </c>
      <c r="G91" s="37">
        <v>0</v>
      </c>
      <c r="H91" s="37">
        <f t="shared" si="55"/>
        <v>601.20000000000005</v>
      </c>
      <c r="I91" s="37">
        <v>600</v>
      </c>
      <c r="J91" s="37">
        <v>0</v>
      </c>
      <c r="K91" s="37">
        <v>1.2</v>
      </c>
      <c r="L91" s="37">
        <v>0</v>
      </c>
      <c r="M91" s="37">
        <f t="shared" si="56"/>
        <v>354.2</v>
      </c>
      <c r="N91" s="37">
        <v>353</v>
      </c>
      <c r="O91" s="37">
        <v>0</v>
      </c>
      <c r="P91" s="37">
        <v>1.2</v>
      </c>
      <c r="Q91" s="37">
        <v>0</v>
      </c>
      <c r="R91" s="37">
        <f t="shared" si="57"/>
        <v>247</v>
      </c>
      <c r="S91" s="37">
        <f t="shared" si="58"/>
        <v>247</v>
      </c>
      <c r="T91" s="37">
        <f t="shared" si="58"/>
        <v>0</v>
      </c>
      <c r="U91" s="37">
        <f t="shared" si="58"/>
        <v>0</v>
      </c>
      <c r="V91" s="37">
        <f t="shared" si="59"/>
        <v>0</v>
      </c>
      <c r="W91" s="38">
        <f t="shared" si="50"/>
        <v>0.58915502328675973</v>
      </c>
      <c r="X91" s="38">
        <f t="shared" si="51"/>
        <v>0.58833333333333337</v>
      </c>
      <c r="Y91" s="38"/>
      <c r="Z91" s="38">
        <f>P91/(G91+K91)</f>
        <v>1</v>
      </c>
      <c r="AA91" s="38"/>
    </row>
    <row r="92" spans="1:27" ht="15.75" hidden="1" customHeight="1">
      <c r="A92" s="35" t="s">
        <v>45</v>
      </c>
      <c r="B92" s="36" t="s">
        <v>53</v>
      </c>
      <c r="C92" s="37">
        <f t="shared" si="53"/>
        <v>1800</v>
      </c>
      <c r="D92" s="37">
        <f t="shared" si="54"/>
        <v>0</v>
      </c>
      <c r="E92" s="37">
        <v>0</v>
      </c>
      <c r="F92" s="37">
        <v>0</v>
      </c>
      <c r="G92" s="37">
        <v>0</v>
      </c>
      <c r="H92" s="37">
        <f t="shared" si="55"/>
        <v>1800</v>
      </c>
      <c r="I92" s="37">
        <v>1800</v>
      </c>
      <c r="J92" s="37">
        <v>0</v>
      </c>
      <c r="K92" s="37">
        <v>0</v>
      </c>
      <c r="L92" s="37">
        <v>0</v>
      </c>
      <c r="M92" s="37">
        <f t="shared" si="56"/>
        <v>951.8</v>
      </c>
      <c r="N92" s="37">
        <v>951.8</v>
      </c>
      <c r="O92" s="37">
        <v>0</v>
      </c>
      <c r="P92" s="37">
        <v>0</v>
      </c>
      <c r="Q92" s="37">
        <v>0</v>
      </c>
      <c r="R92" s="37">
        <f t="shared" si="57"/>
        <v>848.2</v>
      </c>
      <c r="S92" s="37">
        <f t="shared" si="58"/>
        <v>848.2</v>
      </c>
      <c r="T92" s="37">
        <f t="shared" si="58"/>
        <v>0</v>
      </c>
      <c r="U92" s="37">
        <f t="shared" si="58"/>
        <v>0</v>
      </c>
      <c r="V92" s="37">
        <f t="shared" si="59"/>
        <v>0</v>
      </c>
      <c r="W92" s="38">
        <f t="shared" si="50"/>
        <v>0.52877777777777779</v>
      </c>
      <c r="X92" s="38">
        <f t="shared" si="51"/>
        <v>0.52877777777777779</v>
      </c>
      <c r="Y92" s="38"/>
      <c r="Z92" s="38"/>
      <c r="AA92" s="38"/>
    </row>
    <row r="93" spans="1:27" ht="15.75" hidden="1" customHeight="1">
      <c r="A93" s="35" t="s">
        <v>45</v>
      </c>
      <c r="B93" s="36" t="s">
        <v>54</v>
      </c>
      <c r="C93" s="37">
        <f t="shared" si="53"/>
        <v>1038.8499999999999</v>
      </c>
      <c r="D93" s="37">
        <f t="shared" si="54"/>
        <v>0</v>
      </c>
      <c r="E93" s="37">
        <v>0</v>
      </c>
      <c r="F93" s="37">
        <v>0</v>
      </c>
      <c r="G93" s="37">
        <v>0</v>
      </c>
      <c r="H93" s="37">
        <f t="shared" si="55"/>
        <v>1038.8499999999999</v>
      </c>
      <c r="I93" s="37">
        <v>950</v>
      </c>
      <c r="J93" s="37">
        <v>0</v>
      </c>
      <c r="K93" s="37">
        <v>88.85</v>
      </c>
      <c r="L93" s="37">
        <v>0</v>
      </c>
      <c r="M93" s="37">
        <f t="shared" si="56"/>
        <v>649.08000000000004</v>
      </c>
      <c r="N93" s="37">
        <v>560</v>
      </c>
      <c r="O93" s="37">
        <v>0</v>
      </c>
      <c r="P93" s="37">
        <v>89.08</v>
      </c>
      <c r="Q93" s="37">
        <v>0</v>
      </c>
      <c r="R93" s="37">
        <f t="shared" si="57"/>
        <v>389.77</v>
      </c>
      <c r="S93" s="37">
        <f t="shared" si="58"/>
        <v>390</v>
      </c>
      <c r="T93" s="37">
        <f t="shared" si="58"/>
        <v>0</v>
      </c>
      <c r="U93" s="37">
        <f t="shared" si="58"/>
        <v>-0.23000000000000398</v>
      </c>
      <c r="V93" s="37">
        <f t="shared" si="59"/>
        <v>0</v>
      </c>
      <c r="W93" s="38">
        <f t="shared" si="50"/>
        <v>0.6248062761707659</v>
      </c>
      <c r="X93" s="38">
        <f t="shared" si="51"/>
        <v>0.58947368421052626</v>
      </c>
      <c r="Y93" s="38"/>
      <c r="Z93" s="38">
        <f>P93/(G93+K93)</f>
        <v>1.0025886325267306</v>
      </c>
      <c r="AA93" s="38"/>
    </row>
    <row r="94" spans="1:27" ht="15.75" hidden="1" customHeight="1">
      <c r="A94" s="35" t="s">
        <v>45</v>
      </c>
      <c r="B94" s="36" t="s">
        <v>55</v>
      </c>
      <c r="C94" s="37">
        <f t="shared" si="53"/>
        <v>600</v>
      </c>
      <c r="D94" s="37">
        <f t="shared" si="54"/>
        <v>0</v>
      </c>
      <c r="E94" s="37">
        <v>0</v>
      </c>
      <c r="F94" s="37">
        <v>0</v>
      </c>
      <c r="G94" s="37">
        <v>0</v>
      </c>
      <c r="H94" s="37">
        <f t="shared" si="55"/>
        <v>600</v>
      </c>
      <c r="I94" s="37">
        <v>600</v>
      </c>
      <c r="J94" s="37">
        <v>0</v>
      </c>
      <c r="K94" s="37">
        <v>0</v>
      </c>
      <c r="L94" s="37">
        <v>0</v>
      </c>
      <c r="M94" s="37">
        <f t="shared" si="56"/>
        <v>0</v>
      </c>
      <c r="N94" s="37">
        <v>0</v>
      </c>
      <c r="O94" s="37">
        <v>0</v>
      </c>
      <c r="P94" s="37">
        <v>0</v>
      </c>
      <c r="Q94" s="37">
        <v>0</v>
      </c>
      <c r="R94" s="37">
        <f t="shared" si="57"/>
        <v>600</v>
      </c>
      <c r="S94" s="37">
        <f t="shared" si="58"/>
        <v>600</v>
      </c>
      <c r="T94" s="37">
        <f t="shared" si="58"/>
        <v>0</v>
      </c>
      <c r="U94" s="37">
        <f t="shared" si="58"/>
        <v>0</v>
      </c>
      <c r="V94" s="37">
        <f t="shared" si="59"/>
        <v>0</v>
      </c>
      <c r="W94" s="38">
        <f t="shared" si="50"/>
        <v>0</v>
      </c>
      <c r="X94" s="38">
        <f t="shared" si="51"/>
        <v>0</v>
      </c>
      <c r="Y94" s="38"/>
      <c r="Z94" s="38"/>
      <c r="AA94" s="38"/>
    </row>
    <row r="95" spans="1:27" ht="15.75" hidden="1" customHeight="1">
      <c r="A95" s="35" t="s">
        <v>45</v>
      </c>
      <c r="B95" s="36" t="s">
        <v>56</v>
      </c>
      <c r="C95" s="37">
        <f t="shared" si="53"/>
        <v>1300</v>
      </c>
      <c r="D95" s="37">
        <f t="shared" si="54"/>
        <v>0</v>
      </c>
      <c r="E95" s="37">
        <v>0</v>
      </c>
      <c r="F95" s="37">
        <v>0</v>
      </c>
      <c r="G95" s="37">
        <v>0</v>
      </c>
      <c r="H95" s="37">
        <f t="shared" si="55"/>
        <v>1300</v>
      </c>
      <c r="I95" s="37">
        <v>1300</v>
      </c>
      <c r="J95" s="37">
        <v>0</v>
      </c>
      <c r="K95" s="37">
        <v>0</v>
      </c>
      <c r="L95" s="37">
        <v>0</v>
      </c>
      <c r="M95" s="37">
        <f t="shared" si="56"/>
        <v>0</v>
      </c>
      <c r="N95" s="37">
        <v>0</v>
      </c>
      <c r="O95" s="37">
        <v>0</v>
      </c>
      <c r="P95" s="37">
        <v>0</v>
      </c>
      <c r="Q95" s="37">
        <v>0</v>
      </c>
      <c r="R95" s="37">
        <f t="shared" si="57"/>
        <v>1300</v>
      </c>
      <c r="S95" s="37">
        <f t="shared" si="58"/>
        <v>1300</v>
      </c>
      <c r="T95" s="37">
        <f t="shared" si="58"/>
        <v>0</v>
      </c>
      <c r="U95" s="37">
        <f t="shared" si="58"/>
        <v>0</v>
      </c>
      <c r="V95" s="37">
        <f t="shared" si="59"/>
        <v>0</v>
      </c>
      <c r="W95" s="38">
        <f t="shared" si="50"/>
        <v>0</v>
      </c>
      <c r="X95" s="38">
        <f t="shared" si="51"/>
        <v>0</v>
      </c>
      <c r="Y95" s="38"/>
      <c r="Z95" s="38"/>
      <c r="AA95" s="38"/>
    </row>
    <row r="96" spans="1:27" ht="15.75" hidden="1" customHeight="1">
      <c r="A96" s="35" t="s">
        <v>45</v>
      </c>
      <c r="B96" s="36" t="s">
        <v>57</v>
      </c>
      <c r="C96" s="37">
        <f t="shared" si="53"/>
        <v>300</v>
      </c>
      <c r="D96" s="37">
        <f t="shared" si="54"/>
        <v>0</v>
      </c>
      <c r="E96" s="37">
        <v>0</v>
      </c>
      <c r="F96" s="37">
        <v>0</v>
      </c>
      <c r="G96" s="37">
        <v>0</v>
      </c>
      <c r="H96" s="37">
        <f t="shared" si="55"/>
        <v>300</v>
      </c>
      <c r="I96" s="37">
        <v>300</v>
      </c>
      <c r="J96" s="37">
        <v>0</v>
      </c>
      <c r="K96" s="37">
        <v>0</v>
      </c>
      <c r="L96" s="37">
        <v>0</v>
      </c>
      <c r="M96" s="37">
        <f t="shared" si="56"/>
        <v>0</v>
      </c>
      <c r="N96" s="37">
        <v>0</v>
      </c>
      <c r="O96" s="37">
        <v>0</v>
      </c>
      <c r="P96" s="37">
        <v>0</v>
      </c>
      <c r="Q96" s="37">
        <v>0</v>
      </c>
      <c r="R96" s="37">
        <f t="shared" si="57"/>
        <v>300</v>
      </c>
      <c r="S96" s="37">
        <f t="shared" si="58"/>
        <v>300</v>
      </c>
      <c r="T96" s="37">
        <f t="shared" si="58"/>
        <v>0</v>
      </c>
      <c r="U96" s="37">
        <f t="shared" si="58"/>
        <v>0</v>
      </c>
      <c r="V96" s="37">
        <f t="shared" si="59"/>
        <v>0</v>
      </c>
      <c r="W96" s="38">
        <f t="shared" si="50"/>
        <v>0</v>
      </c>
      <c r="X96" s="38">
        <f t="shared" si="51"/>
        <v>0</v>
      </c>
      <c r="Y96" s="38"/>
      <c r="Z96" s="38"/>
      <c r="AA96" s="38"/>
    </row>
    <row r="97" spans="1:27" ht="21" hidden="1">
      <c r="A97" s="35" t="s">
        <v>45</v>
      </c>
      <c r="B97" s="36" t="s">
        <v>58</v>
      </c>
      <c r="C97" s="37">
        <f t="shared" si="53"/>
        <v>279</v>
      </c>
      <c r="D97" s="37">
        <f t="shared" si="54"/>
        <v>0</v>
      </c>
      <c r="E97" s="37">
        <v>0</v>
      </c>
      <c r="F97" s="37">
        <v>0</v>
      </c>
      <c r="G97" s="37">
        <v>0</v>
      </c>
      <c r="H97" s="37">
        <f t="shared" si="55"/>
        <v>279</v>
      </c>
      <c r="I97" s="37">
        <v>279</v>
      </c>
      <c r="J97" s="37">
        <v>0</v>
      </c>
      <c r="K97" s="37">
        <v>0</v>
      </c>
      <c r="L97" s="37">
        <v>0</v>
      </c>
      <c r="M97" s="37">
        <f t="shared" si="56"/>
        <v>154.98000000000002</v>
      </c>
      <c r="N97" s="37">
        <v>154.98000000000002</v>
      </c>
      <c r="O97" s="37">
        <v>0</v>
      </c>
      <c r="P97" s="37">
        <v>0</v>
      </c>
      <c r="Q97" s="37">
        <v>0</v>
      </c>
      <c r="R97" s="37">
        <f t="shared" si="57"/>
        <v>124.01999999999998</v>
      </c>
      <c r="S97" s="37">
        <f t="shared" si="58"/>
        <v>124.01999999999998</v>
      </c>
      <c r="T97" s="37">
        <f t="shared" si="58"/>
        <v>0</v>
      </c>
      <c r="U97" s="37">
        <f t="shared" si="58"/>
        <v>0</v>
      </c>
      <c r="V97" s="37">
        <f t="shared" si="59"/>
        <v>0</v>
      </c>
      <c r="W97" s="38">
        <f t="shared" si="50"/>
        <v>0.55548387096774199</v>
      </c>
      <c r="X97" s="38">
        <f t="shared" si="51"/>
        <v>0.55548387096774199</v>
      </c>
      <c r="Y97" s="38"/>
      <c r="Z97" s="38"/>
      <c r="AA97" s="38"/>
    </row>
    <row r="98" spans="1:27" ht="18.75" hidden="1" customHeight="1">
      <c r="A98" s="35" t="s">
        <v>45</v>
      </c>
      <c r="B98" s="36" t="s">
        <v>59</v>
      </c>
      <c r="C98" s="37">
        <f t="shared" si="53"/>
        <v>1245</v>
      </c>
      <c r="D98" s="37">
        <f t="shared" si="54"/>
        <v>0</v>
      </c>
      <c r="E98" s="37">
        <v>0</v>
      </c>
      <c r="F98" s="37">
        <v>0</v>
      </c>
      <c r="G98" s="37">
        <v>0</v>
      </c>
      <c r="H98" s="37">
        <f t="shared" si="55"/>
        <v>1245</v>
      </c>
      <c r="I98" s="37">
        <v>1240</v>
      </c>
      <c r="J98" s="37">
        <v>0</v>
      </c>
      <c r="K98" s="37">
        <v>5</v>
      </c>
      <c r="L98" s="37">
        <v>0</v>
      </c>
      <c r="M98" s="37">
        <f t="shared" si="56"/>
        <v>255</v>
      </c>
      <c r="N98" s="37">
        <v>250</v>
      </c>
      <c r="O98" s="37">
        <v>0</v>
      </c>
      <c r="P98" s="37">
        <v>5</v>
      </c>
      <c r="Q98" s="37">
        <v>0</v>
      </c>
      <c r="R98" s="37">
        <f t="shared" si="57"/>
        <v>990</v>
      </c>
      <c r="S98" s="37">
        <f t="shared" si="58"/>
        <v>990</v>
      </c>
      <c r="T98" s="37">
        <f t="shared" si="58"/>
        <v>0</v>
      </c>
      <c r="U98" s="37">
        <f t="shared" si="58"/>
        <v>0</v>
      </c>
      <c r="V98" s="37">
        <f t="shared" si="59"/>
        <v>0</v>
      </c>
      <c r="W98" s="38">
        <f t="shared" si="50"/>
        <v>0.20481927710843373</v>
      </c>
      <c r="X98" s="38">
        <f t="shared" si="51"/>
        <v>0.20161290322580644</v>
      </c>
      <c r="Y98" s="38"/>
      <c r="Z98" s="38">
        <f>P98/(G98+K98)</f>
        <v>1</v>
      </c>
      <c r="AA98" s="38"/>
    </row>
    <row r="99" spans="1:27" ht="22.5" hidden="1" customHeight="1">
      <c r="A99" s="35" t="s">
        <v>45</v>
      </c>
      <c r="B99" s="36" t="s">
        <v>60</v>
      </c>
      <c r="C99" s="37">
        <f t="shared" si="53"/>
        <v>12500</v>
      </c>
      <c r="D99" s="37">
        <f t="shared" si="54"/>
        <v>0</v>
      </c>
      <c r="E99" s="37">
        <v>0</v>
      </c>
      <c r="F99" s="37">
        <v>0</v>
      </c>
      <c r="G99" s="37">
        <v>0</v>
      </c>
      <c r="H99" s="37">
        <f t="shared" si="55"/>
        <v>12500</v>
      </c>
      <c r="I99" s="37">
        <v>12500</v>
      </c>
      <c r="J99" s="37">
        <v>0</v>
      </c>
      <c r="K99" s="37">
        <v>0</v>
      </c>
      <c r="L99" s="37">
        <v>0</v>
      </c>
      <c r="M99" s="37">
        <f t="shared" si="56"/>
        <v>205.5</v>
      </c>
      <c r="N99" s="37">
        <v>205.5</v>
      </c>
      <c r="O99" s="37">
        <v>0</v>
      </c>
      <c r="P99" s="37">
        <v>0</v>
      </c>
      <c r="Q99" s="37">
        <v>0</v>
      </c>
      <c r="R99" s="37">
        <f t="shared" si="57"/>
        <v>12294.5</v>
      </c>
      <c r="S99" s="37">
        <f t="shared" si="58"/>
        <v>12294.5</v>
      </c>
      <c r="T99" s="37">
        <f t="shared" si="58"/>
        <v>0</v>
      </c>
      <c r="U99" s="37">
        <f t="shared" si="58"/>
        <v>0</v>
      </c>
      <c r="V99" s="37">
        <f t="shared" si="59"/>
        <v>0</v>
      </c>
      <c r="W99" s="38">
        <f t="shared" si="50"/>
        <v>1.644E-2</v>
      </c>
      <c r="X99" s="38">
        <f t="shared" si="51"/>
        <v>1.644E-2</v>
      </c>
      <c r="Y99" s="38"/>
      <c r="Z99" s="38"/>
      <c r="AA99" s="38"/>
    </row>
    <row r="100" spans="1:27" s="12" customFormat="1" ht="15.75" customHeight="1">
      <c r="A100" s="31" t="s">
        <v>67</v>
      </c>
      <c r="B100" s="32" t="s">
        <v>68</v>
      </c>
      <c r="C100" s="33">
        <f>+C101+C102</f>
        <v>32097</v>
      </c>
      <c r="D100" s="33">
        <f t="shared" ref="D100:V100" si="60">+D101+D102</f>
        <v>79</v>
      </c>
      <c r="E100" s="33">
        <f t="shared" si="60"/>
        <v>79</v>
      </c>
      <c r="F100" s="33">
        <f t="shared" si="60"/>
        <v>0</v>
      </c>
      <c r="G100" s="33">
        <f t="shared" si="60"/>
        <v>0</v>
      </c>
      <c r="H100" s="33">
        <f t="shared" si="60"/>
        <v>32018</v>
      </c>
      <c r="I100" s="33">
        <f t="shared" si="60"/>
        <v>18373</v>
      </c>
      <c r="J100" s="33">
        <f t="shared" si="60"/>
        <v>3050</v>
      </c>
      <c r="K100" s="33">
        <f t="shared" si="60"/>
        <v>0</v>
      </c>
      <c r="L100" s="33">
        <f t="shared" si="60"/>
        <v>10595</v>
      </c>
      <c r="M100" s="33">
        <f t="shared" si="60"/>
        <v>18182.927</v>
      </c>
      <c r="N100" s="33">
        <f t="shared" si="60"/>
        <v>6073.9269999999997</v>
      </c>
      <c r="O100" s="33">
        <f t="shared" si="60"/>
        <v>3050</v>
      </c>
      <c r="P100" s="33">
        <f t="shared" si="60"/>
        <v>0</v>
      </c>
      <c r="Q100" s="33">
        <f t="shared" si="60"/>
        <v>9059</v>
      </c>
      <c r="R100" s="33">
        <f t="shared" si="60"/>
        <v>13914.073</v>
      </c>
      <c r="S100" s="33">
        <f t="shared" si="60"/>
        <v>12378.073</v>
      </c>
      <c r="T100" s="33">
        <f t="shared" si="60"/>
        <v>0</v>
      </c>
      <c r="U100" s="33">
        <f t="shared" si="60"/>
        <v>0</v>
      </c>
      <c r="V100" s="33">
        <f t="shared" si="60"/>
        <v>1536</v>
      </c>
      <c r="W100" s="34">
        <f>M100/C100</f>
        <v>0.56649926784434679</v>
      </c>
      <c r="X100" s="34">
        <f>N100/(E100+I100)</f>
        <v>0.3291744526338608</v>
      </c>
      <c r="Y100" s="34">
        <f>O100/(F100+J100)</f>
        <v>1</v>
      </c>
      <c r="Z100" s="34"/>
      <c r="AA100" s="34">
        <f>Q100/L100</f>
        <v>0.85502595563945261</v>
      </c>
    </row>
    <row r="101" spans="1:27" ht="18.75" customHeight="1">
      <c r="A101" s="35" t="s">
        <v>42</v>
      </c>
      <c r="B101" s="36" t="s">
        <v>43</v>
      </c>
      <c r="C101" s="37">
        <f>+D101+H101</f>
        <v>20774</v>
      </c>
      <c r="D101" s="37">
        <f>SUM(E101:G101)</f>
        <v>79</v>
      </c>
      <c r="E101" s="37">
        <v>79</v>
      </c>
      <c r="F101" s="37">
        <v>0</v>
      </c>
      <c r="G101" s="37">
        <v>0</v>
      </c>
      <c r="H101" s="37">
        <f>SUM(I101:L101)</f>
        <v>20695</v>
      </c>
      <c r="I101" s="37">
        <v>7050</v>
      </c>
      <c r="J101" s="37">
        <v>3050</v>
      </c>
      <c r="K101" s="37">
        <v>0</v>
      </c>
      <c r="L101" s="37">
        <v>10595</v>
      </c>
      <c r="M101" s="37">
        <f>SUM(N101:Q101)</f>
        <v>16948</v>
      </c>
      <c r="N101" s="37">
        <v>4839</v>
      </c>
      <c r="O101" s="37">
        <v>3050</v>
      </c>
      <c r="P101" s="37">
        <v>0</v>
      </c>
      <c r="Q101" s="37">
        <v>9059</v>
      </c>
      <c r="R101" s="37">
        <f>SUM(S101:V101)</f>
        <v>3826</v>
      </c>
      <c r="S101" s="37">
        <f>(E101+I101)-N101</f>
        <v>2290</v>
      </c>
      <c r="T101" s="37">
        <f>(F101+J101)-O101</f>
        <v>0</v>
      </c>
      <c r="U101" s="37">
        <f>(G101+K101)-P101</f>
        <v>0</v>
      </c>
      <c r="V101" s="37">
        <f>L101-Q101</f>
        <v>1536</v>
      </c>
      <c r="W101" s="38">
        <f t="shared" ref="W101:W116" si="61">M101/C101</f>
        <v>0.81582747665350919</v>
      </c>
      <c r="X101" s="38">
        <f t="shared" ref="X101:X116" si="62">N101/(E101+I101)</f>
        <v>0.67877682704446629</v>
      </c>
      <c r="Y101" s="38">
        <f>O101/(F101+J101)</f>
        <v>1</v>
      </c>
      <c r="Z101" s="38"/>
      <c r="AA101" s="38">
        <f>Q101/L101</f>
        <v>0.85502595563945261</v>
      </c>
    </row>
    <row r="102" spans="1:27" ht="15.75" customHeight="1">
      <c r="A102" s="35" t="s">
        <v>42</v>
      </c>
      <c r="B102" s="36" t="s">
        <v>44</v>
      </c>
      <c r="C102" s="37">
        <f t="shared" ref="C102:V102" si="63">SUM(C103:C117)</f>
        <v>11323</v>
      </c>
      <c r="D102" s="37">
        <f t="shared" si="63"/>
        <v>0</v>
      </c>
      <c r="E102" s="37">
        <f t="shared" si="63"/>
        <v>0</v>
      </c>
      <c r="F102" s="37">
        <f t="shared" si="63"/>
        <v>0</v>
      </c>
      <c r="G102" s="37">
        <f t="shared" si="63"/>
        <v>0</v>
      </c>
      <c r="H102" s="37">
        <f t="shared" si="63"/>
        <v>11323</v>
      </c>
      <c r="I102" s="37">
        <f t="shared" si="63"/>
        <v>11323</v>
      </c>
      <c r="J102" s="37">
        <f t="shared" si="63"/>
        <v>0</v>
      </c>
      <c r="K102" s="37">
        <f t="shared" si="63"/>
        <v>0</v>
      </c>
      <c r="L102" s="37">
        <f t="shared" si="63"/>
        <v>0</v>
      </c>
      <c r="M102" s="37">
        <f t="shared" si="63"/>
        <v>1234.9270000000001</v>
      </c>
      <c r="N102" s="37">
        <f t="shared" si="63"/>
        <v>1234.9270000000001</v>
      </c>
      <c r="O102" s="37">
        <f t="shared" si="63"/>
        <v>0</v>
      </c>
      <c r="P102" s="37">
        <f t="shared" si="63"/>
        <v>0</v>
      </c>
      <c r="Q102" s="37">
        <f t="shared" si="63"/>
        <v>0</v>
      </c>
      <c r="R102" s="37">
        <f t="shared" si="63"/>
        <v>10088.073</v>
      </c>
      <c r="S102" s="37">
        <f t="shared" si="63"/>
        <v>10088.073</v>
      </c>
      <c r="T102" s="37">
        <f t="shared" si="63"/>
        <v>0</v>
      </c>
      <c r="U102" s="37">
        <f t="shared" si="63"/>
        <v>0</v>
      </c>
      <c r="V102" s="37">
        <f t="shared" si="63"/>
        <v>0</v>
      </c>
      <c r="W102" s="38">
        <f t="shared" si="61"/>
        <v>0.10906358738850129</v>
      </c>
      <c r="X102" s="38">
        <f t="shared" si="62"/>
        <v>0.10906358738850129</v>
      </c>
      <c r="Y102" s="38"/>
      <c r="Z102" s="38"/>
      <c r="AA102" s="38"/>
    </row>
    <row r="103" spans="1:27" ht="15.75" hidden="1" customHeight="1">
      <c r="A103" s="35" t="s">
        <v>45</v>
      </c>
      <c r="B103" s="36" t="s">
        <v>46</v>
      </c>
      <c r="C103" s="37">
        <f t="shared" ref="C103:C117" si="64">+D103+H103</f>
        <v>3700</v>
      </c>
      <c r="D103" s="37">
        <f t="shared" ref="D103:D117" si="65">SUM(E103:G103)</f>
        <v>0</v>
      </c>
      <c r="E103" s="37">
        <v>0</v>
      </c>
      <c r="F103" s="37">
        <v>0</v>
      </c>
      <c r="G103" s="37">
        <v>0</v>
      </c>
      <c r="H103" s="37">
        <f t="shared" ref="H103:H117" si="66">SUM(I103:L103)</f>
        <v>3700</v>
      </c>
      <c r="I103" s="37">
        <v>3700</v>
      </c>
      <c r="J103" s="37">
        <v>0</v>
      </c>
      <c r="K103" s="37">
        <v>0</v>
      </c>
      <c r="L103" s="37">
        <v>0</v>
      </c>
      <c r="M103" s="37">
        <f t="shared" ref="M103:M117" si="67">SUM(N103:Q103)</f>
        <v>805.18299999999999</v>
      </c>
      <c r="N103" s="37">
        <v>805.18299999999999</v>
      </c>
      <c r="O103" s="37">
        <v>0</v>
      </c>
      <c r="P103" s="37">
        <v>0</v>
      </c>
      <c r="Q103" s="37">
        <v>0</v>
      </c>
      <c r="R103" s="37">
        <f t="shared" ref="R103:R117" si="68">SUM(S103:V103)</f>
        <v>2894.817</v>
      </c>
      <c r="S103" s="37">
        <f t="shared" ref="S103:U117" si="69">(E103+I103)-N103</f>
        <v>2894.817</v>
      </c>
      <c r="T103" s="37">
        <f t="shared" si="69"/>
        <v>0</v>
      </c>
      <c r="U103" s="37">
        <f t="shared" si="69"/>
        <v>0</v>
      </c>
      <c r="V103" s="37">
        <f t="shared" ref="V103:V117" si="70">L103-Q103</f>
        <v>0</v>
      </c>
      <c r="W103" s="38">
        <f t="shared" si="61"/>
        <v>0.21761702702702704</v>
      </c>
      <c r="X103" s="38">
        <f t="shared" si="62"/>
        <v>0.21761702702702704</v>
      </c>
      <c r="Y103" s="38"/>
      <c r="Z103" s="38"/>
      <c r="AA103" s="38"/>
    </row>
    <row r="104" spans="1:27" ht="15.75" hidden="1" customHeight="1">
      <c r="A104" s="35" t="s">
        <v>45</v>
      </c>
      <c r="B104" s="36" t="s">
        <v>47</v>
      </c>
      <c r="C104" s="37">
        <f t="shared" si="64"/>
        <v>2580</v>
      </c>
      <c r="D104" s="37">
        <f t="shared" si="65"/>
        <v>0</v>
      </c>
      <c r="E104" s="37">
        <v>0</v>
      </c>
      <c r="F104" s="37">
        <v>0</v>
      </c>
      <c r="G104" s="37">
        <v>0</v>
      </c>
      <c r="H104" s="37">
        <f t="shared" si="66"/>
        <v>2580</v>
      </c>
      <c r="I104" s="37">
        <v>2580</v>
      </c>
      <c r="J104" s="37">
        <v>0</v>
      </c>
      <c r="K104" s="37">
        <v>0</v>
      </c>
      <c r="L104" s="37">
        <v>0</v>
      </c>
      <c r="M104" s="37">
        <f t="shared" si="67"/>
        <v>73.2</v>
      </c>
      <c r="N104" s="37">
        <v>73.2</v>
      </c>
      <c r="O104" s="37">
        <v>0</v>
      </c>
      <c r="P104" s="37">
        <v>0</v>
      </c>
      <c r="Q104" s="37">
        <v>0</v>
      </c>
      <c r="R104" s="37">
        <f t="shared" si="68"/>
        <v>2506.8000000000002</v>
      </c>
      <c r="S104" s="37">
        <f t="shared" si="69"/>
        <v>2506.8000000000002</v>
      </c>
      <c r="T104" s="37">
        <f t="shared" si="69"/>
        <v>0</v>
      </c>
      <c r="U104" s="37">
        <f t="shared" si="69"/>
        <v>0</v>
      </c>
      <c r="V104" s="37">
        <f t="shared" si="70"/>
        <v>0</v>
      </c>
      <c r="W104" s="38">
        <f t="shared" si="61"/>
        <v>2.8372093023255815E-2</v>
      </c>
      <c r="X104" s="38">
        <f t="shared" si="62"/>
        <v>2.8372093023255815E-2</v>
      </c>
      <c r="Y104" s="38"/>
      <c r="Z104" s="38"/>
      <c r="AA104" s="38"/>
    </row>
    <row r="105" spans="1:27" ht="15.75" hidden="1" customHeight="1">
      <c r="A105" s="35" t="s">
        <v>45</v>
      </c>
      <c r="B105" s="36" t="s">
        <v>48</v>
      </c>
      <c r="C105" s="37">
        <f t="shared" si="64"/>
        <v>330</v>
      </c>
      <c r="D105" s="37">
        <f t="shared" si="65"/>
        <v>0</v>
      </c>
      <c r="E105" s="37">
        <v>0</v>
      </c>
      <c r="F105" s="37">
        <v>0</v>
      </c>
      <c r="G105" s="37">
        <v>0</v>
      </c>
      <c r="H105" s="37">
        <f t="shared" si="66"/>
        <v>330</v>
      </c>
      <c r="I105" s="37">
        <v>330</v>
      </c>
      <c r="J105" s="37">
        <v>0</v>
      </c>
      <c r="K105" s="37">
        <v>0</v>
      </c>
      <c r="L105" s="37">
        <v>0</v>
      </c>
      <c r="M105" s="37">
        <f t="shared" si="67"/>
        <v>0</v>
      </c>
      <c r="N105" s="37">
        <v>0</v>
      </c>
      <c r="O105" s="37">
        <v>0</v>
      </c>
      <c r="P105" s="37">
        <v>0</v>
      </c>
      <c r="Q105" s="37">
        <v>0</v>
      </c>
      <c r="R105" s="37">
        <f t="shared" si="68"/>
        <v>330</v>
      </c>
      <c r="S105" s="37">
        <f t="shared" si="69"/>
        <v>330</v>
      </c>
      <c r="T105" s="37">
        <f t="shared" si="69"/>
        <v>0</v>
      </c>
      <c r="U105" s="37">
        <f t="shared" si="69"/>
        <v>0</v>
      </c>
      <c r="V105" s="37">
        <f t="shared" si="70"/>
        <v>0</v>
      </c>
      <c r="W105" s="38">
        <f t="shared" si="61"/>
        <v>0</v>
      </c>
      <c r="X105" s="38">
        <f t="shared" si="62"/>
        <v>0</v>
      </c>
      <c r="Y105" s="38"/>
      <c r="Z105" s="38"/>
      <c r="AA105" s="38"/>
    </row>
    <row r="106" spans="1:27" ht="24" hidden="1" customHeight="1">
      <c r="A106" s="35" t="s">
        <v>45</v>
      </c>
      <c r="B106" s="36" t="s">
        <v>49</v>
      </c>
      <c r="C106" s="37">
        <f t="shared" si="64"/>
        <v>330</v>
      </c>
      <c r="D106" s="37">
        <f t="shared" si="65"/>
        <v>0</v>
      </c>
      <c r="E106" s="37">
        <v>0</v>
      </c>
      <c r="F106" s="37">
        <v>0</v>
      </c>
      <c r="G106" s="37">
        <v>0</v>
      </c>
      <c r="H106" s="37">
        <f t="shared" si="66"/>
        <v>330</v>
      </c>
      <c r="I106" s="37">
        <v>330</v>
      </c>
      <c r="J106" s="37">
        <v>0</v>
      </c>
      <c r="K106" s="37">
        <v>0</v>
      </c>
      <c r="L106" s="37">
        <v>0</v>
      </c>
      <c r="M106" s="37">
        <f t="shared" si="67"/>
        <v>0</v>
      </c>
      <c r="N106" s="37">
        <v>0</v>
      </c>
      <c r="O106" s="37">
        <v>0</v>
      </c>
      <c r="P106" s="37">
        <v>0</v>
      </c>
      <c r="Q106" s="37">
        <v>0</v>
      </c>
      <c r="R106" s="37">
        <f t="shared" si="68"/>
        <v>330</v>
      </c>
      <c r="S106" s="37">
        <f t="shared" si="69"/>
        <v>330</v>
      </c>
      <c r="T106" s="37">
        <f t="shared" si="69"/>
        <v>0</v>
      </c>
      <c r="U106" s="37">
        <f t="shared" si="69"/>
        <v>0</v>
      </c>
      <c r="V106" s="37">
        <f t="shared" si="70"/>
        <v>0</v>
      </c>
      <c r="W106" s="38">
        <f t="shared" si="61"/>
        <v>0</v>
      </c>
      <c r="X106" s="38">
        <f t="shared" si="62"/>
        <v>0</v>
      </c>
      <c r="Y106" s="38"/>
      <c r="Z106" s="38"/>
      <c r="AA106" s="38"/>
    </row>
    <row r="107" spans="1:27" ht="25.5" hidden="1" customHeight="1">
      <c r="A107" s="35" t="s">
        <v>45</v>
      </c>
      <c r="B107" s="36" t="s">
        <v>50</v>
      </c>
      <c r="C107" s="37">
        <f t="shared" si="64"/>
        <v>200</v>
      </c>
      <c r="D107" s="37">
        <f t="shared" si="65"/>
        <v>0</v>
      </c>
      <c r="E107" s="37">
        <v>0</v>
      </c>
      <c r="F107" s="37">
        <v>0</v>
      </c>
      <c r="G107" s="37">
        <v>0</v>
      </c>
      <c r="H107" s="37">
        <f t="shared" si="66"/>
        <v>200</v>
      </c>
      <c r="I107" s="37">
        <v>200</v>
      </c>
      <c r="J107" s="37">
        <v>0</v>
      </c>
      <c r="K107" s="37">
        <v>0</v>
      </c>
      <c r="L107" s="37">
        <v>0</v>
      </c>
      <c r="M107" s="37">
        <f t="shared" si="67"/>
        <v>0</v>
      </c>
      <c r="N107" s="37">
        <v>0</v>
      </c>
      <c r="O107" s="37">
        <v>0</v>
      </c>
      <c r="P107" s="37">
        <v>0</v>
      </c>
      <c r="Q107" s="37">
        <v>0</v>
      </c>
      <c r="R107" s="37">
        <f t="shared" si="68"/>
        <v>200</v>
      </c>
      <c r="S107" s="37">
        <f t="shared" si="69"/>
        <v>200</v>
      </c>
      <c r="T107" s="37">
        <f t="shared" si="69"/>
        <v>0</v>
      </c>
      <c r="U107" s="37">
        <f t="shared" si="69"/>
        <v>0</v>
      </c>
      <c r="V107" s="37">
        <f t="shared" si="70"/>
        <v>0</v>
      </c>
      <c r="W107" s="38">
        <f t="shared" si="61"/>
        <v>0</v>
      </c>
      <c r="X107" s="38">
        <f t="shared" si="62"/>
        <v>0</v>
      </c>
      <c r="Y107" s="38"/>
      <c r="Z107" s="38"/>
      <c r="AA107" s="38"/>
    </row>
    <row r="108" spans="1:27" ht="26.25" hidden="1" customHeight="1">
      <c r="A108" s="35" t="s">
        <v>45</v>
      </c>
      <c r="B108" s="36" t="s">
        <v>51</v>
      </c>
      <c r="C108" s="37">
        <f t="shared" si="64"/>
        <v>0</v>
      </c>
      <c r="D108" s="37">
        <f t="shared" si="65"/>
        <v>0</v>
      </c>
      <c r="E108" s="37">
        <v>0</v>
      </c>
      <c r="F108" s="37">
        <v>0</v>
      </c>
      <c r="G108" s="37">
        <v>0</v>
      </c>
      <c r="H108" s="37">
        <f t="shared" si="66"/>
        <v>0</v>
      </c>
      <c r="I108" s="37">
        <v>0</v>
      </c>
      <c r="J108" s="37">
        <v>0</v>
      </c>
      <c r="K108" s="37">
        <v>0</v>
      </c>
      <c r="L108" s="37">
        <v>0</v>
      </c>
      <c r="M108" s="37">
        <f t="shared" si="67"/>
        <v>0</v>
      </c>
      <c r="N108" s="37">
        <v>0</v>
      </c>
      <c r="O108" s="37">
        <v>0</v>
      </c>
      <c r="P108" s="37">
        <v>0</v>
      </c>
      <c r="Q108" s="37">
        <v>0</v>
      </c>
      <c r="R108" s="37">
        <f t="shared" si="68"/>
        <v>0</v>
      </c>
      <c r="S108" s="37">
        <f t="shared" si="69"/>
        <v>0</v>
      </c>
      <c r="T108" s="37">
        <f t="shared" si="69"/>
        <v>0</v>
      </c>
      <c r="U108" s="37">
        <f t="shared" si="69"/>
        <v>0</v>
      </c>
      <c r="V108" s="37">
        <f t="shared" si="70"/>
        <v>0</v>
      </c>
      <c r="W108" s="38"/>
      <c r="X108" s="38"/>
      <c r="Y108" s="38"/>
      <c r="Z108" s="38"/>
      <c r="AA108" s="38"/>
    </row>
    <row r="109" spans="1:27" ht="20.25" hidden="1" customHeight="1">
      <c r="A109" s="35" t="s">
        <v>45</v>
      </c>
      <c r="B109" s="36" t="s">
        <v>52</v>
      </c>
      <c r="C109" s="37">
        <f t="shared" si="64"/>
        <v>440</v>
      </c>
      <c r="D109" s="37">
        <f t="shared" si="65"/>
        <v>0</v>
      </c>
      <c r="E109" s="37">
        <v>0</v>
      </c>
      <c r="F109" s="37">
        <v>0</v>
      </c>
      <c r="G109" s="37">
        <v>0</v>
      </c>
      <c r="H109" s="37">
        <f t="shared" si="66"/>
        <v>440</v>
      </c>
      <c r="I109" s="37">
        <v>440</v>
      </c>
      <c r="J109" s="37">
        <v>0</v>
      </c>
      <c r="K109" s="37">
        <v>0</v>
      </c>
      <c r="L109" s="37">
        <v>0</v>
      </c>
      <c r="M109" s="37">
        <f t="shared" si="67"/>
        <v>79.134</v>
      </c>
      <c r="N109" s="37">
        <v>79.134</v>
      </c>
      <c r="O109" s="37">
        <v>0</v>
      </c>
      <c r="P109" s="37">
        <v>0</v>
      </c>
      <c r="Q109" s="37">
        <v>0</v>
      </c>
      <c r="R109" s="37">
        <f t="shared" si="68"/>
        <v>360.86599999999999</v>
      </c>
      <c r="S109" s="37">
        <f t="shared" si="69"/>
        <v>360.86599999999999</v>
      </c>
      <c r="T109" s="37">
        <f t="shared" si="69"/>
        <v>0</v>
      </c>
      <c r="U109" s="37">
        <f t="shared" si="69"/>
        <v>0</v>
      </c>
      <c r="V109" s="37">
        <f t="shared" si="70"/>
        <v>0</v>
      </c>
      <c r="W109" s="38">
        <f t="shared" si="61"/>
        <v>0.17985000000000001</v>
      </c>
      <c r="X109" s="38">
        <f t="shared" si="62"/>
        <v>0.17985000000000001</v>
      </c>
      <c r="Y109" s="38"/>
      <c r="Z109" s="38"/>
      <c r="AA109" s="38"/>
    </row>
    <row r="110" spans="1:27" ht="15.75" hidden="1" customHeight="1">
      <c r="A110" s="35" t="s">
        <v>45</v>
      </c>
      <c r="B110" s="36" t="s">
        <v>53</v>
      </c>
      <c r="C110" s="37">
        <f t="shared" si="64"/>
        <v>1320</v>
      </c>
      <c r="D110" s="37">
        <f t="shared" si="65"/>
        <v>0</v>
      </c>
      <c r="E110" s="37">
        <v>0</v>
      </c>
      <c r="F110" s="37">
        <v>0</v>
      </c>
      <c r="G110" s="37">
        <v>0</v>
      </c>
      <c r="H110" s="37">
        <f t="shared" si="66"/>
        <v>1320</v>
      </c>
      <c r="I110" s="37">
        <v>1320</v>
      </c>
      <c r="J110" s="37">
        <v>0</v>
      </c>
      <c r="K110" s="37">
        <v>0</v>
      </c>
      <c r="L110" s="37">
        <v>0</v>
      </c>
      <c r="M110" s="37">
        <f t="shared" si="67"/>
        <v>163.41</v>
      </c>
      <c r="N110" s="37">
        <v>163.41</v>
      </c>
      <c r="O110" s="37">
        <v>0</v>
      </c>
      <c r="P110" s="37">
        <v>0</v>
      </c>
      <c r="Q110" s="37">
        <v>0</v>
      </c>
      <c r="R110" s="37">
        <f t="shared" si="68"/>
        <v>1156.5899999999999</v>
      </c>
      <c r="S110" s="37">
        <f t="shared" si="69"/>
        <v>1156.5899999999999</v>
      </c>
      <c r="T110" s="37">
        <f t="shared" si="69"/>
        <v>0</v>
      </c>
      <c r="U110" s="37">
        <f t="shared" si="69"/>
        <v>0</v>
      </c>
      <c r="V110" s="37">
        <f t="shared" si="70"/>
        <v>0</v>
      </c>
      <c r="W110" s="38">
        <f t="shared" si="61"/>
        <v>0.12379545454545454</v>
      </c>
      <c r="X110" s="38">
        <f t="shared" si="62"/>
        <v>0.12379545454545454</v>
      </c>
      <c r="Y110" s="38"/>
      <c r="Z110" s="38"/>
      <c r="AA110" s="38"/>
    </row>
    <row r="111" spans="1:27" ht="15.75" hidden="1" customHeight="1">
      <c r="A111" s="35" t="s">
        <v>45</v>
      </c>
      <c r="B111" s="36" t="s">
        <v>54</v>
      </c>
      <c r="C111" s="37">
        <f t="shared" si="64"/>
        <v>726</v>
      </c>
      <c r="D111" s="37">
        <f t="shared" si="65"/>
        <v>0</v>
      </c>
      <c r="E111" s="37">
        <v>0</v>
      </c>
      <c r="F111" s="37">
        <v>0</v>
      </c>
      <c r="G111" s="37">
        <v>0</v>
      </c>
      <c r="H111" s="37">
        <f t="shared" si="66"/>
        <v>726</v>
      </c>
      <c r="I111" s="37">
        <v>726</v>
      </c>
      <c r="J111" s="37">
        <v>0</v>
      </c>
      <c r="K111" s="37">
        <v>0</v>
      </c>
      <c r="L111" s="37">
        <v>0</v>
      </c>
      <c r="M111" s="37">
        <f t="shared" si="67"/>
        <v>40</v>
      </c>
      <c r="N111" s="37">
        <v>40</v>
      </c>
      <c r="O111" s="37">
        <v>0</v>
      </c>
      <c r="P111" s="37">
        <v>0</v>
      </c>
      <c r="Q111" s="37">
        <v>0</v>
      </c>
      <c r="R111" s="37">
        <f t="shared" si="68"/>
        <v>686</v>
      </c>
      <c r="S111" s="37">
        <f t="shared" si="69"/>
        <v>686</v>
      </c>
      <c r="T111" s="37">
        <f t="shared" si="69"/>
        <v>0</v>
      </c>
      <c r="U111" s="37">
        <f t="shared" si="69"/>
        <v>0</v>
      </c>
      <c r="V111" s="37">
        <f t="shared" si="70"/>
        <v>0</v>
      </c>
      <c r="W111" s="38">
        <f t="shared" si="61"/>
        <v>5.5096418732782371E-2</v>
      </c>
      <c r="X111" s="38">
        <f t="shared" si="62"/>
        <v>5.5096418732782371E-2</v>
      </c>
      <c r="Y111" s="38"/>
      <c r="Z111" s="38"/>
      <c r="AA111" s="38"/>
    </row>
    <row r="112" spans="1:27" ht="15.75" hidden="1" customHeight="1">
      <c r="A112" s="35" t="s">
        <v>45</v>
      </c>
      <c r="B112" s="36" t="s">
        <v>55</v>
      </c>
      <c r="C112" s="37">
        <f t="shared" si="64"/>
        <v>300</v>
      </c>
      <c r="D112" s="37">
        <f t="shared" si="65"/>
        <v>0</v>
      </c>
      <c r="E112" s="37">
        <v>0</v>
      </c>
      <c r="F112" s="37">
        <v>0</v>
      </c>
      <c r="G112" s="37">
        <v>0</v>
      </c>
      <c r="H112" s="37">
        <f t="shared" si="66"/>
        <v>300</v>
      </c>
      <c r="I112" s="37">
        <v>300</v>
      </c>
      <c r="J112" s="37">
        <v>0</v>
      </c>
      <c r="K112" s="37">
        <v>0</v>
      </c>
      <c r="L112" s="37">
        <v>0</v>
      </c>
      <c r="M112" s="37">
        <f t="shared" si="67"/>
        <v>0</v>
      </c>
      <c r="N112" s="37">
        <v>0</v>
      </c>
      <c r="O112" s="37">
        <v>0</v>
      </c>
      <c r="P112" s="37">
        <v>0</v>
      </c>
      <c r="Q112" s="37">
        <v>0</v>
      </c>
      <c r="R112" s="37">
        <f t="shared" si="68"/>
        <v>300</v>
      </c>
      <c r="S112" s="37">
        <f t="shared" si="69"/>
        <v>300</v>
      </c>
      <c r="T112" s="37">
        <f t="shared" si="69"/>
        <v>0</v>
      </c>
      <c r="U112" s="37">
        <f t="shared" si="69"/>
        <v>0</v>
      </c>
      <c r="V112" s="37">
        <f t="shared" si="70"/>
        <v>0</v>
      </c>
      <c r="W112" s="38">
        <f t="shared" si="61"/>
        <v>0</v>
      </c>
      <c r="X112" s="38">
        <f t="shared" si="62"/>
        <v>0</v>
      </c>
      <c r="Y112" s="38"/>
      <c r="Z112" s="38"/>
      <c r="AA112" s="38"/>
    </row>
    <row r="113" spans="1:27" ht="15.75" hidden="1" customHeight="1">
      <c r="A113" s="35" t="s">
        <v>45</v>
      </c>
      <c r="B113" s="36" t="s">
        <v>56</v>
      </c>
      <c r="C113" s="37">
        <f t="shared" si="64"/>
        <v>300</v>
      </c>
      <c r="D113" s="37">
        <f t="shared" si="65"/>
        <v>0</v>
      </c>
      <c r="E113" s="37">
        <v>0</v>
      </c>
      <c r="F113" s="37">
        <v>0</v>
      </c>
      <c r="G113" s="37">
        <v>0</v>
      </c>
      <c r="H113" s="37">
        <f t="shared" si="66"/>
        <v>300</v>
      </c>
      <c r="I113" s="37">
        <v>300</v>
      </c>
      <c r="J113" s="37">
        <v>0</v>
      </c>
      <c r="K113" s="37">
        <v>0</v>
      </c>
      <c r="L113" s="37">
        <v>0</v>
      </c>
      <c r="M113" s="37">
        <f t="shared" si="67"/>
        <v>0</v>
      </c>
      <c r="N113" s="37">
        <v>0</v>
      </c>
      <c r="O113" s="37">
        <v>0</v>
      </c>
      <c r="P113" s="37">
        <v>0</v>
      </c>
      <c r="Q113" s="37">
        <v>0</v>
      </c>
      <c r="R113" s="37">
        <f t="shared" si="68"/>
        <v>300</v>
      </c>
      <c r="S113" s="37">
        <f t="shared" si="69"/>
        <v>300</v>
      </c>
      <c r="T113" s="37">
        <f t="shared" si="69"/>
        <v>0</v>
      </c>
      <c r="U113" s="37">
        <f t="shared" si="69"/>
        <v>0</v>
      </c>
      <c r="V113" s="37">
        <f t="shared" si="70"/>
        <v>0</v>
      </c>
      <c r="W113" s="38">
        <f t="shared" si="61"/>
        <v>0</v>
      </c>
      <c r="X113" s="38">
        <f t="shared" si="62"/>
        <v>0</v>
      </c>
      <c r="Y113" s="38"/>
      <c r="Z113" s="38"/>
      <c r="AA113" s="38"/>
    </row>
    <row r="114" spans="1:27" ht="15.75" hidden="1" customHeight="1">
      <c r="A114" s="35" t="s">
        <v>45</v>
      </c>
      <c r="B114" s="36" t="s">
        <v>57</v>
      </c>
      <c r="C114" s="37">
        <f t="shared" si="64"/>
        <v>0</v>
      </c>
      <c r="D114" s="37">
        <f t="shared" si="65"/>
        <v>0</v>
      </c>
      <c r="E114" s="37">
        <v>0</v>
      </c>
      <c r="F114" s="37">
        <v>0</v>
      </c>
      <c r="G114" s="37">
        <v>0</v>
      </c>
      <c r="H114" s="37">
        <f t="shared" si="66"/>
        <v>0</v>
      </c>
      <c r="I114" s="37">
        <v>0</v>
      </c>
      <c r="J114" s="37">
        <v>0</v>
      </c>
      <c r="K114" s="37">
        <v>0</v>
      </c>
      <c r="L114" s="37">
        <v>0</v>
      </c>
      <c r="M114" s="37">
        <f t="shared" si="67"/>
        <v>0</v>
      </c>
      <c r="N114" s="37">
        <v>0</v>
      </c>
      <c r="O114" s="37">
        <v>0</v>
      </c>
      <c r="P114" s="37">
        <v>0</v>
      </c>
      <c r="Q114" s="37">
        <v>0</v>
      </c>
      <c r="R114" s="37">
        <f t="shared" si="68"/>
        <v>0</v>
      </c>
      <c r="S114" s="37">
        <f t="shared" si="69"/>
        <v>0</v>
      </c>
      <c r="T114" s="37">
        <f t="shared" si="69"/>
        <v>0</v>
      </c>
      <c r="U114" s="37">
        <f t="shared" si="69"/>
        <v>0</v>
      </c>
      <c r="V114" s="37">
        <f t="shared" si="70"/>
        <v>0</v>
      </c>
      <c r="W114" s="38"/>
      <c r="X114" s="38"/>
      <c r="Y114" s="38"/>
      <c r="Z114" s="38"/>
      <c r="AA114" s="38"/>
    </row>
    <row r="115" spans="1:27" ht="21" hidden="1">
      <c r="A115" s="35" t="s">
        <v>45</v>
      </c>
      <c r="B115" s="36" t="s">
        <v>58</v>
      </c>
      <c r="C115" s="37">
        <f t="shared" si="64"/>
        <v>161</v>
      </c>
      <c r="D115" s="37">
        <f t="shared" si="65"/>
        <v>0</v>
      </c>
      <c r="E115" s="37">
        <v>0</v>
      </c>
      <c r="F115" s="37">
        <v>0</v>
      </c>
      <c r="G115" s="37">
        <v>0</v>
      </c>
      <c r="H115" s="37">
        <f t="shared" si="66"/>
        <v>161</v>
      </c>
      <c r="I115" s="37">
        <v>161</v>
      </c>
      <c r="J115" s="37">
        <v>0</v>
      </c>
      <c r="K115" s="37">
        <v>0</v>
      </c>
      <c r="L115" s="37">
        <v>0</v>
      </c>
      <c r="M115" s="37">
        <f t="shared" si="67"/>
        <v>44</v>
      </c>
      <c r="N115" s="37">
        <v>44</v>
      </c>
      <c r="O115" s="37">
        <v>0</v>
      </c>
      <c r="P115" s="37">
        <v>0</v>
      </c>
      <c r="Q115" s="37">
        <v>0</v>
      </c>
      <c r="R115" s="37">
        <f t="shared" si="68"/>
        <v>117</v>
      </c>
      <c r="S115" s="37">
        <f t="shared" si="69"/>
        <v>117</v>
      </c>
      <c r="T115" s="37">
        <f t="shared" si="69"/>
        <v>0</v>
      </c>
      <c r="U115" s="37">
        <f t="shared" si="69"/>
        <v>0</v>
      </c>
      <c r="V115" s="37">
        <f t="shared" si="70"/>
        <v>0</v>
      </c>
      <c r="W115" s="38">
        <f t="shared" si="61"/>
        <v>0.27329192546583853</v>
      </c>
      <c r="X115" s="38">
        <f t="shared" si="62"/>
        <v>0.27329192546583853</v>
      </c>
      <c r="Y115" s="38"/>
      <c r="Z115" s="38"/>
      <c r="AA115" s="38"/>
    </row>
    <row r="116" spans="1:27" ht="18.75" hidden="1" customHeight="1">
      <c r="A116" s="35" t="s">
        <v>45</v>
      </c>
      <c r="B116" s="36" t="s">
        <v>59</v>
      </c>
      <c r="C116" s="37">
        <f t="shared" si="64"/>
        <v>936</v>
      </c>
      <c r="D116" s="37">
        <f t="shared" si="65"/>
        <v>0</v>
      </c>
      <c r="E116" s="37">
        <v>0</v>
      </c>
      <c r="F116" s="37">
        <v>0</v>
      </c>
      <c r="G116" s="37">
        <v>0</v>
      </c>
      <c r="H116" s="37">
        <f t="shared" si="66"/>
        <v>936</v>
      </c>
      <c r="I116" s="37">
        <v>936</v>
      </c>
      <c r="J116" s="37">
        <v>0</v>
      </c>
      <c r="K116" s="37">
        <v>0</v>
      </c>
      <c r="L116" s="37">
        <v>0</v>
      </c>
      <c r="M116" s="37">
        <f t="shared" si="67"/>
        <v>30</v>
      </c>
      <c r="N116" s="37">
        <v>30</v>
      </c>
      <c r="O116" s="37">
        <v>0</v>
      </c>
      <c r="P116" s="37">
        <v>0</v>
      </c>
      <c r="Q116" s="37">
        <v>0</v>
      </c>
      <c r="R116" s="37">
        <f t="shared" si="68"/>
        <v>906</v>
      </c>
      <c r="S116" s="37">
        <f t="shared" si="69"/>
        <v>906</v>
      </c>
      <c r="T116" s="37">
        <f t="shared" si="69"/>
        <v>0</v>
      </c>
      <c r="U116" s="37">
        <f t="shared" si="69"/>
        <v>0</v>
      </c>
      <c r="V116" s="37">
        <f t="shared" si="70"/>
        <v>0</v>
      </c>
      <c r="W116" s="38">
        <f t="shared" si="61"/>
        <v>3.2051282051282048E-2</v>
      </c>
      <c r="X116" s="38">
        <f t="shared" si="62"/>
        <v>3.2051282051282048E-2</v>
      </c>
      <c r="Y116" s="38"/>
      <c r="Z116" s="38"/>
      <c r="AA116" s="38"/>
    </row>
    <row r="117" spans="1:27" ht="22.5" hidden="1" customHeight="1">
      <c r="A117" s="35" t="s">
        <v>45</v>
      </c>
      <c r="B117" s="36" t="s">
        <v>60</v>
      </c>
      <c r="C117" s="37">
        <f t="shared" si="64"/>
        <v>0</v>
      </c>
      <c r="D117" s="37">
        <f t="shared" si="65"/>
        <v>0</v>
      </c>
      <c r="E117" s="37">
        <v>0</v>
      </c>
      <c r="F117" s="37">
        <v>0</v>
      </c>
      <c r="G117" s="37">
        <v>0</v>
      </c>
      <c r="H117" s="37">
        <f t="shared" si="66"/>
        <v>0</v>
      </c>
      <c r="I117" s="37">
        <v>0</v>
      </c>
      <c r="J117" s="37">
        <v>0</v>
      </c>
      <c r="K117" s="37">
        <v>0</v>
      </c>
      <c r="L117" s="37">
        <v>0</v>
      </c>
      <c r="M117" s="37">
        <f t="shared" si="67"/>
        <v>0</v>
      </c>
      <c r="N117" s="37">
        <v>0</v>
      </c>
      <c r="O117" s="37">
        <v>0</v>
      </c>
      <c r="P117" s="37">
        <v>0</v>
      </c>
      <c r="Q117" s="37">
        <v>0</v>
      </c>
      <c r="R117" s="37">
        <f t="shared" si="68"/>
        <v>0</v>
      </c>
      <c r="S117" s="37">
        <f t="shared" si="69"/>
        <v>0</v>
      </c>
      <c r="T117" s="37">
        <f t="shared" si="69"/>
        <v>0</v>
      </c>
      <c r="U117" s="37">
        <f t="shared" si="69"/>
        <v>0</v>
      </c>
      <c r="V117" s="37">
        <f t="shared" si="70"/>
        <v>0</v>
      </c>
      <c r="W117" s="38"/>
      <c r="X117" s="38"/>
      <c r="Y117" s="38"/>
      <c r="Z117" s="38"/>
      <c r="AA117" s="38"/>
    </row>
    <row r="118" spans="1:27" s="12" customFormat="1" ht="15.75" customHeight="1">
      <c r="A118" s="31" t="s">
        <v>69</v>
      </c>
      <c r="B118" s="32" t="s">
        <v>70</v>
      </c>
      <c r="C118" s="33">
        <f>+C119+C120</f>
        <v>51430</v>
      </c>
      <c r="D118" s="33">
        <f t="shared" ref="D118:V118" si="71">+D119+D120</f>
        <v>154</v>
      </c>
      <c r="E118" s="33">
        <f t="shared" si="71"/>
        <v>154</v>
      </c>
      <c r="F118" s="33">
        <f t="shared" si="71"/>
        <v>0</v>
      </c>
      <c r="G118" s="33">
        <f t="shared" si="71"/>
        <v>0</v>
      </c>
      <c r="H118" s="33">
        <f t="shared" si="71"/>
        <v>51276</v>
      </c>
      <c r="I118" s="33">
        <f t="shared" si="71"/>
        <v>30161</v>
      </c>
      <c r="J118" s="33">
        <f t="shared" si="71"/>
        <v>350</v>
      </c>
      <c r="K118" s="33">
        <f t="shared" si="71"/>
        <v>7228</v>
      </c>
      <c r="L118" s="33">
        <f t="shared" si="71"/>
        <v>13537</v>
      </c>
      <c r="M118" s="33">
        <f t="shared" si="71"/>
        <v>11457.226999999999</v>
      </c>
      <c r="N118" s="33">
        <f t="shared" si="71"/>
        <v>5026.7569999999996</v>
      </c>
      <c r="O118" s="33">
        <f t="shared" si="71"/>
        <v>0</v>
      </c>
      <c r="P118" s="33">
        <f t="shared" si="71"/>
        <v>1987.47</v>
      </c>
      <c r="Q118" s="33">
        <f t="shared" si="71"/>
        <v>4443</v>
      </c>
      <c r="R118" s="33">
        <f t="shared" si="71"/>
        <v>39972.773000000001</v>
      </c>
      <c r="S118" s="33">
        <f t="shared" si="71"/>
        <v>25288.243000000002</v>
      </c>
      <c r="T118" s="33">
        <f t="shared" si="71"/>
        <v>350</v>
      </c>
      <c r="U118" s="33">
        <f t="shared" si="71"/>
        <v>5240.5300000000007</v>
      </c>
      <c r="V118" s="33">
        <f t="shared" si="71"/>
        <v>9094</v>
      </c>
      <c r="W118" s="34">
        <f>M118/C118</f>
        <v>0.22277322574372932</v>
      </c>
      <c r="X118" s="34">
        <f>N118/(E118+I118)</f>
        <v>0.16581748309417779</v>
      </c>
      <c r="Y118" s="34">
        <f>O118/(F118+J118)</f>
        <v>0</v>
      </c>
      <c r="Z118" s="34">
        <f>P118/(G118+K118)</f>
        <v>0.27496817930271167</v>
      </c>
      <c r="AA118" s="34">
        <f>Q118/L118</f>
        <v>0.32821156829430448</v>
      </c>
    </row>
    <row r="119" spans="1:27" ht="18.75" customHeight="1">
      <c r="A119" s="35" t="s">
        <v>42</v>
      </c>
      <c r="B119" s="36" t="s">
        <v>43</v>
      </c>
      <c r="C119" s="37">
        <f>+D119+H119</f>
        <v>31664</v>
      </c>
      <c r="D119" s="37">
        <f>SUM(E119:G119)</f>
        <v>154</v>
      </c>
      <c r="E119" s="37">
        <v>154</v>
      </c>
      <c r="F119" s="37">
        <v>0</v>
      </c>
      <c r="G119" s="37">
        <v>0</v>
      </c>
      <c r="H119" s="37">
        <f>SUM(I119:L119)</f>
        <v>31510</v>
      </c>
      <c r="I119" s="37">
        <v>11240</v>
      </c>
      <c r="J119" s="37">
        <v>350</v>
      </c>
      <c r="K119" s="37">
        <v>6383</v>
      </c>
      <c r="L119" s="37">
        <v>13537</v>
      </c>
      <c r="M119" s="37">
        <f>SUM(N119:Q119)</f>
        <v>9903.89</v>
      </c>
      <c r="N119" s="37">
        <v>3497.58</v>
      </c>
      <c r="O119" s="37">
        <v>0</v>
      </c>
      <c r="P119" s="37">
        <v>1963.31</v>
      </c>
      <c r="Q119" s="37">
        <v>4443</v>
      </c>
      <c r="R119" s="37">
        <f>SUM(S119:V119)</f>
        <v>21760.11</v>
      </c>
      <c r="S119" s="37">
        <f>(E119+I119)-N119</f>
        <v>7896.42</v>
      </c>
      <c r="T119" s="37">
        <f>(F119+J119)-O119</f>
        <v>350</v>
      </c>
      <c r="U119" s="37">
        <f>(G119+K119)-P119</f>
        <v>4419.6900000000005</v>
      </c>
      <c r="V119" s="37">
        <f>L119-Q119</f>
        <v>9094</v>
      </c>
      <c r="W119" s="38">
        <f t="shared" ref="W119:W134" si="72">M119/C119</f>
        <v>0.31278076048509346</v>
      </c>
      <c r="X119" s="38">
        <f t="shared" ref="X119:X134" si="73">N119/(E119+I119)</f>
        <v>0.30696682464454977</v>
      </c>
      <c r="Y119" s="38">
        <f>O119/(F119+J119)</f>
        <v>0</v>
      </c>
      <c r="Z119" s="38">
        <f t="shared" ref="Z119:Z134" si="74">P119/(G119+K119)</f>
        <v>0.30758420805263981</v>
      </c>
      <c r="AA119" s="38">
        <f>Q119/L119</f>
        <v>0.32821156829430448</v>
      </c>
    </row>
    <row r="120" spans="1:27" ht="15.75" customHeight="1">
      <c r="A120" s="35" t="s">
        <v>42</v>
      </c>
      <c r="B120" s="36" t="s">
        <v>44</v>
      </c>
      <c r="C120" s="37">
        <f t="shared" ref="C120:V120" si="75">SUM(C121:C135)</f>
        <v>19766</v>
      </c>
      <c r="D120" s="37">
        <f t="shared" si="75"/>
        <v>0</v>
      </c>
      <c r="E120" s="37">
        <f t="shared" si="75"/>
        <v>0</v>
      </c>
      <c r="F120" s="37">
        <f t="shared" si="75"/>
        <v>0</v>
      </c>
      <c r="G120" s="37">
        <f t="shared" si="75"/>
        <v>0</v>
      </c>
      <c r="H120" s="37">
        <f t="shared" si="75"/>
        <v>19766</v>
      </c>
      <c r="I120" s="37">
        <f t="shared" si="75"/>
        <v>18921</v>
      </c>
      <c r="J120" s="37">
        <f t="shared" si="75"/>
        <v>0</v>
      </c>
      <c r="K120" s="37">
        <f t="shared" si="75"/>
        <v>845</v>
      </c>
      <c r="L120" s="37">
        <f t="shared" si="75"/>
        <v>0</v>
      </c>
      <c r="M120" s="37">
        <f t="shared" si="75"/>
        <v>1553.337</v>
      </c>
      <c r="N120" s="37">
        <f t="shared" si="75"/>
        <v>1529.1770000000001</v>
      </c>
      <c r="O120" s="37">
        <f t="shared" si="75"/>
        <v>0</v>
      </c>
      <c r="P120" s="37">
        <f t="shared" si="75"/>
        <v>24.16</v>
      </c>
      <c r="Q120" s="37">
        <f t="shared" si="75"/>
        <v>0</v>
      </c>
      <c r="R120" s="37">
        <f t="shared" si="75"/>
        <v>18212.663</v>
      </c>
      <c r="S120" s="37">
        <f t="shared" si="75"/>
        <v>17391.823</v>
      </c>
      <c r="T120" s="37">
        <f t="shared" si="75"/>
        <v>0</v>
      </c>
      <c r="U120" s="37">
        <f t="shared" si="75"/>
        <v>820.84</v>
      </c>
      <c r="V120" s="37">
        <f t="shared" si="75"/>
        <v>0</v>
      </c>
      <c r="W120" s="38">
        <f t="shared" si="72"/>
        <v>7.8586309824951933E-2</v>
      </c>
      <c r="X120" s="38">
        <f t="shared" si="73"/>
        <v>8.0819037048781781E-2</v>
      </c>
      <c r="Y120" s="38"/>
      <c r="Z120" s="38">
        <f t="shared" si="74"/>
        <v>2.859171597633136E-2</v>
      </c>
      <c r="AA120" s="38"/>
    </row>
    <row r="121" spans="1:27" ht="15.75" hidden="1" customHeight="1">
      <c r="A121" s="35" t="s">
        <v>45</v>
      </c>
      <c r="B121" s="36" t="s">
        <v>46</v>
      </c>
      <c r="C121" s="37">
        <f t="shared" ref="C121:C135" si="76">+D121+H121</f>
        <v>4590</v>
      </c>
      <c r="D121" s="37">
        <f t="shared" ref="D121:D135" si="77">SUM(E121:G121)</f>
        <v>0</v>
      </c>
      <c r="E121" s="37">
        <v>0</v>
      </c>
      <c r="F121" s="37">
        <v>0</v>
      </c>
      <c r="G121" s="37">
        <v>0</v>
      </c>
      <c r="H121" s="37">
        <f t="shared" ref="H121:H135" si="78">SUM(I121:L121)</f>
        <v>4590</v>
      </c>
      <c r="I121" s="37">
        <v>4590</v>
      </c>
      <c r="J121" s="37">
        <v>0</v>
      </c>
      <c r="K121" s="37">
        <v>0</v>
      </c>
      <c r="L121" s="37">
        <v>0</v>
      </c>
      <c r="M121" s="37">
        <f t="shared" ref="M121:M135" si="79">SUM(N121:Q121)</f>
        <v>768.85699999999997</v>
      </c>
      <c r="N121" s="37">
        <v>768.85699999999997</v>
      </c>
      <c r="O121" s="37">
        <v>0</v>
      </c>
      <c r="P121" s="37">
        <v>0</v>
      </c>
      <c r="Q121" s="37">
        <v>0</v>
      </c>
      <c r="R121" s="37">
        <f t="shared" ref="R121:R135" si="80">SUM(S121:V121)</f>
        <v>3821.143</v>
      </c>
      <c r="S121" s="37">
        <f t="shared" ref="S121:U135" si="81">(E121+I121)-N121</f>
        <v>3821.143</v>
      </c>
      <c r="T121" s="37">
        <f t="shared" si="81"/>
        <v>0</v>
      </c>
      <c r="U121" s="37">
        <f t="shared" si="81"/>
        <v>0</v>
      </c>
      <c r="V121" s="37">
        <f t="shared" ref="V121:V135" si="82">L121-Q121</f>
        <v>0</v>
      </c>
      <c r="W121" s="38">
        <f t="shared" si="72"/>
        <v>0.1675069716775599</v>
      </c>
      <c r="X121" s="38">
        <f t="shared" si="73"/>
        <v>0.1675069716775599</v>
      </c>
      <c r="Y121" s="38"/>
      <c r="Z121" s="38"/>
      <c r="AA121" s="38"/>
    </row>
    <row r="122" spans="1:27" ht="15.75" hidden="1" customHeight="1">
      <c r="A122" s="35" t="s">
        <v>45</v>
      </c>
      <c r="B122" s="36" t="s">
        <v>47</v>
      </c>
      <c r="C122" s="37">
        <f t="shared" si="76"/>
        <v>7050</v>
      </c>
      <c r="D122" s="37">
        <f t="shared" si="77"/>
        <v>0</v>
      </c>
      <c r="E122" s="37">
        <v>0</v>
      </c>
      <c r="F122" s="37">
        <v>0</v>
      </c>
      <c r="G122" s="37">
        <v>0</v>
      </c>
      <c r="H122" s="37">
        <f t="shared" si="78"/>
        <v>7050</v>
      </c>
      <c r="I122" s="37">
        <v>6806</v>
      </c>
      <c r="J122" s="37">
        <v>0</v>
      </c>
      <c r="K122" s="37">
        <v>244</v>
      </c>
      <c r="L122" s="37">
        <v>0</v>
      </c>
      <c r="M122" s="37">
        <f t="shared" si="79"/>
        <v>236.17000000000002</v>
      </c>
      <c r="N122" s="37">
        <v>236.17000000000002</v>
      </c>
      <c r="O122" s="37">
        <v>0</v>
      </c>
      <c r="P122" s="37">
        <v>0</v>
      </c>
      <c r="Q122" s="37">
        <v>0</v>
      </c>
      <c r="R122" s="37">
        <f t="shared" si="80"/>
        <v>6813.83</v>
      </c>
      <c r="S122" s="37">
        <f t="shared" si="81"/>
        <v>6569.83</v>
      </c>
      <c r="T122" s="37">
        <f t="shared" si="81"/>
        <v>0</v>
      </c>
      <c r="U122" s="37">
        <f t="shared" si="81"/>
        <v>244</v>
      </c>
      <c r="V122" s="37">
        <f t="shared" si="82"/>
        <v>0</v>
      </c>
      <c r="W122" s="38">
        <f t="shared" si="72"/>
        <v>3.3499290780141848E-2</v>
      </c>
      <c r="X122" s="38">
        <f t="shared" si="73"/>
        <v>3.4700264472524243E-2</v>
      </c>
      <c r="Y122" s="38"/>
      <c r="Z122" s="38">
        <f t="shared" si="74"/>
        <v>0</v>
      </c>
      <c r="AA122" s="38"/>
    </row>
    <row r="123" spans="1:27" ht="15.75" hidden="1" customHeight="1">
      <c r="A123" s="35" t="s">
        <v>45</v>
      </c>
      <c r="B123" s="36" t="s">
        <v>48</v>
      </c>
      <c r="C123" s="37">
        <f t="shared" si="76"/>
        <v>410</v>
      </c>
      <c r="D123" s="37">
        <f t="shared" si="77"/>
        <v>0</v>
      </c>
      <c r="E123" s="37">
        <v>0</v>
      </c>
      <c r="F123" s="37">
        <v>0</v>
      </c>
      <c r="G123" s="37">
        <v>0</v>
      </c>
      <c r="H123" s="37">
        <f t="shared" si="78"/>
        <v>410</v>
      </c>
      <c r="I123" s="37">
        <v>405</v>
      </c>
      <c r="J123" s="37">
        <v>0</v>
      </c>
      <c r="K123" s="37">
        <v>5</v>
      </c>
      <c r="L123" s="37">
        <v>0</v>
      </c>
      <c r="M123" s="37">
        <f t="shared" si="79"/>
        <v>0</v>
      </c>
      <c r="N123" s="37">
        <v>0</v>
      </c>
      <c r="O123" s="37">
        <v>0</v>
      </c>
      <c r="P123" s="37">
        <v>0</v>
      </c>
      <c r="Q123" s="37">
        <v>0</v>
      </c>
      <c r="R123" s="37">
        <f t="shared" si="80"/>
        <v>410</v>
      </c>
      <c r="S123" s="37">
        <f t="shared" si="81"/>
        <v>405</v>
      </c>
      <c r="T123" s="37">
        <f t="shared" si="81"/>
        <v>0</v>
      </c>
      <c r="U123" s="37">
        <f t="shared" si="81"/>
        <v>5</v>
      </c>
      <c r="V123" s="37">
        <f t="shared" si="82"/>
        <v>0</v>
      </c>
      <c r="W123" s="38">
        <f t="shared" si="72"/>
        <v>0</v>
      </c>
      <c r="X123" s="38">
        <f t="shared" si="73"/>
        <v>0</v>
      </c>
      <c r="Y123" s="38"/>
      <c r="Z123" s="38">
        <f t="shared" si="74"/>
        <v>0</v>
      </c>
      <c r="AA123" s="38"/>
    </row>
    <row r="124" spans="1:27" ht="24" hidden="1" customHeight="1">
      <c r="A124" s="35" t="s">
        <v>45</v>
      </c>
      <c r="B124" s="36" t="s">
        <v>49</v>
      </c>
      <c r="C124" s="37">
        <f t="shared" si="76"/>
        <v>410</v>
      </c>
      <c r="D124" s="37">
        <f t="shared" si="77"/>
        <v>0</v>
      </c>
      <c r="E124" s="37">
        <v>0</v>
      </c>
      <c r="F124" s="37">
        <v>0</v>
      </c>
      <c r="G124" s="37">
        <v>0</v>
      </c>
      <c r="H124" s="37">
        <f t="shared" si="78"/>
        <v>410</v>
      </c>
      <c r="I124" s="37">
        <v>405</v>
      </c>
      <c r="J124" s="37">
        <v>0</v>
      </c>
      <c r="K124" s="37">
        <v>5</v>
      </c>
      <c r="L124" s="37">
        <v>0</v>
      </c>
      <c r="M124" s="37">
        <f t="shared" si="79"/>
        <v>0</v>
      </c>
      <c r="N124" s="37">
        <v>0</v>
      </c>
      <c r="O124" s="37">
        <v>0</v>
      </c>
      <c r="P124" s="37">
        <v>0</v>
      </c>
      <c r="Q124" s="37">
        <v>0</v>
      </c>
      <c r="R124" s="37">
        <f t="shared" si="80"/>
        <v>410</v>
      </c>
      <c r="S124" s="37">
        <f t="shared" si="81"/>
        <v>405</v>
      </c>
      <c r="T124" s="37">
        <f t="shared" si="81"/>
        <v>0</v>
      </c>
      <c r="U124" s="37">
        <f t="shared" si="81"/>
        <v>5</v>
      </c>
      <c r="V124" s="37">
        <f t="shared" si="82"/>
        <v>0</v>
      </c>
      <c r="W124" s="38">
        <f t="shared" si="72"/>
        <v>0</v>
      </c>
      <c r="X124" s="38">
        <f t="shared" si="73"/>
        <v>0</v>
      </c>
      <c r="Y124" s="38"/>
      <c r="Z124" s="38">
        <f t="shared" si="74"/>
        <v>0</v>
      </c>
      <c r="AA124" s="38"/>
    </row>
    <row r="125" spans="1:27" ht="25.5" hidden="1" customHeight="1">
      <c r="A125" s="35" t="s">
        <v>45</v>
      </c>
      <c r="B125" s="36" t="s">
        <v>50</v>
      </c>
      <c r="C125" s="37">
        <f t="shared" si="76"/>
        <v>200</v>
      </c>
      <c r="D125" s="37">
        <f t="shared" si="77"/>
        <v>0</v>
      </c>
      <c r="E125" s="37">
        <v>0</v>
      </c>
      <c r="F125" s="37">
        <v>0</v>
      </c>
      <c r="G125" s="37">
        <v>0</v>
      </c>
      <c r="H125" s="37">
        <f t="shared" si="78"/>
        <v>200</v>
      </c>
      <c r="I125" s="37">
        <v>200</v>
      </c>
      <c r="J125" s="37">
        <v>0</v>
      </c>
      <c r="K125" s="37">
        <v>0</v>
      </c>
      <c r="L125" s="37">
        <v>0</v>
      </c>
      <c r="M125" s="37">
        <f t="shared" si="79"/>
        <v>0</v>
      </c>
      <c r="N125" s="37">
        <v>0</v>
      </c>
      <c r="O125" s="37">
        <v>0</v>
      </c>
      <c r="P125" s="37">
        <v>0</v>
      </c>
      <c r="Q125" s="37">
        <v>0</v>
      </c>
      <c r="R125" s="37">
        <f t="shared" si="80"/>
        <v>200</v>
      </c>
      <c r="S125" s="37">
        <f t="shared" si="81"/>
        <v>200</v>
      </c>
      <c r="T125" s="37">
        <f t="shared" si="81"/>
        <v>0</v>
      </c>
      <c r="U125" s="37">
        <f t="shared" si="81"/>
        <v>0</v>
      </c>
      <c r="V125" s="37">
        <f t="shared" si="82"/>
        <v>0</v>
      </c>
      <c r="W125" s="38">
        <f t="shared" si="72"/>
        <v>0</v>
      </c>
      <c r="X125" s="38">
        <f t="shared" si="73"/>
        <v>0</v>
      </c>
      <c r="Y125" s="38"/>
      <c r="Z125" s="38"/>
      <c r="AA125" s="38"/>
    </row>
    <row r="126" spans="1:27" ht="26.25" hidden="1" customHeight="1">
      <c r="A126" s="35" t="s">
        <v>45</v>
      </c>
      <c r="B126" s="36" t="s">
        <v>51</v>
      </c>
      <c r="C126" s="37">
        <f t="shared" si="76"/>
        <v>0</v>
      </c>
      <c r="D126" s="37">
        <f t="shared" si="77"/>
        <v>0</v>
      </c>
      <c r="E126" s="37">
        <v>0</v>
      </c>
      <c r="F126" s="37">
        <v>0</v>
      </c>
      <c r="G126" s="37">
        <v>0</v>
      </c>
      <c r="H126" s="37">
        <f t="shared" si="78"/>
        <v>0</v>
      </c>
      <c r="I126" s="37">
        <v>0</v>
      </c>
      <c r="J126" s="37">
        <v>0</v>
      </c>
      <c r="K126" s="37">
        <v>0</v>
      </c>
      <c r="L126" s="37">
        <v>0</v>
      </c>
      <c r="M126" s="37">
        <f t="shared" si="79"/>
        <v>0</v>
      </c>
      <c r="N126" s="37">
        <v>0</v>
      </c>
      <c r="O126" s="37">
        <v>0</v>
      </c>
      <c r="P126" s="37">
        <v>0</v>
      </c>
      <c r="Q126" s="37">
        <v>0</v>
      </c>
      <c r="R126" s="37">
        <f t="shared" si="80"/>
        <v>0</v>
      </c>
      <c r="S126" s="37">
        <f t="shared" si="81"/>
        <v>0</v>
      </c>
      <c r="T126" s="37">
        <f t="shared" si="81"/>
        <v>0</v>
      </c>
      <c r="U126" s="37">
        <f t="shared" si="81"/>
        <v>0</v>
      </c>
      <c r="V126" s="37">
        <f t="shared" si="82"/>
        <v>0</v>
      </c>
      <c r="W126" s="38"/>
      <c r="X126" s="38"/>
      <c r="Y126" s="38"/>
      <c r="Z126" s="38"/>
      <c r="AA126" s="38"/>
    </row>
    <row r="127" spans="1:27" ht="20.25" hidden="1" customHeight="1">
      <c r="A127" s="35" t="s">
        <v>45</v>
      </c>
      <c r="B127" s="36" t="s">
        <v>52</v>
      </c>
      <c r="C127" s="37">
        <f t="shared" si="76"/>
        <v>550</v>
      </c>
      <c r="D127" s="37">
        <f t="shared" si="77"/>
        <v>0</v>
      </c>
      <c r="E127" s="37">
        <v>0</v>
      </c>
      <c r="F127" s="37">
        <v>0</v>
      </c>
      <c r="G127" s="37">
        <v>0</v>
      </c>
      <c r="H127" s="37">
        <f t="shared" si="78"/>
        <v>550</v>
      </c>
      <c r="I127" s="37">
        <v>540</v>
      </c>
      <c r="J127" s="37">
        <v>0</v>
      </c>
      <c r="K127" s="37">
        <v>10</v>
      </c>
      <c r="L127" s="37">
        <v>0</v>
      </c>
      <c r="M127" s="37">
        <f t="shared" si="79"/>
        <v>75</v>
      </c>
      <c r="N127" s="37">
        <v>75</v>
      </c>
      <c r="O127" s="37">
        <v>0</v>
      </c>
      <c r="P127" s="37">
        <v>0</v>
      </c>
      <c r="Q127" s="37">
        <v>0</v>
      </c>
      <c r="R127" s="37">
        <f t="shared" si="80"/>
        <v>475</v>
      </c>
      <c r="S127" s="37">
        <f t="shared" si="81"/>
        <v>465</v>
      </c>
      <c r="T127" s="37">
        <f t="shared" si="81"/>
        <v>0</v>
      </c>
      <c r="U127" s="37">
        <f t="shared" si="81"/>
        <v>10</v>
      </c>
      <c r="V127" s="37">
        <f t="shared" si="82"/>
        <v>0</v>
      </c>
      <c r="W127" s="38">
        <f t="shared" si="72"/>
        <v>0.13636363636363635</v>
      </c>
      <c r="X127" s="38">
        <f t="shared" si="73"/>
        <v>0.1388888888888889</v>
      </c>
      <c r="Y127" s="38"/>
      <c r="Z127" s="38">
        <f t="shared" si="74"/>
        <v>0</v>
      </c>
      <c r="AA127" s="38"/>
    </row>
    <row r="128" spans="1:27" ht="15.75" hidden="1" customHeight="1">
      <c r="A128" s="35" t="s">
        <v>45</v>
      </c>
      <c r="B128" s="36" t="s">
        <v>53</v>
      </c>
      <c r="C128" s="37">
        <f t="shared" si="76"/>
        <v>3277</v>
      </c>
      <c r="D128" s="37">
        <f t="shared" si="77"/>
        <v>0</v>
      </c>
      <c r="E128" s="37">
        <v>0</v>
      </c>
      <c r="F128" s="37">
        <v>0</v>
      </c>
      <c r="G128" s="37">
        <v>0</v>
      </c>
      <c r="H128" s="37">
        <f t="shared" si="78"/>
        <v>3277</v>
      </c>
      <c r="I128" s="37">
        <v>3129</v>
      </c>
      <c r="J128" s="37">
        <v>0</v>
      </c>
      <c r="K128" s="37">
        <v>148</v>
      </c>
      <c r="L128" s="37">
        <v>0</v>
      </c>
      <c r="M128" s="37">
        <f t="shared" si="79"/>
        <v>224.31</v>
      </c>
      <c r="N128" s="37">
        <v>200.15</v>
      </c>
      <c r="O128" s="37">
        <v>0</v>
      </c>
      <c r="P128" s="37">
        <v>24.16</v>
      </c>
      <c r="Q128" s="37">
        <v>0</v>
      </c>
      <c r="R128" s="37">
        <f t="shared" si="80"/>
        <v>3052.69</v>
      </c>
      <c r="S128" s="37">
        <f t="shared" si="81"/>
        <v>2928.85</v>
      </c>
      <c r="T128" s="37">
        <f t="shared" si="81"/>
        <v>0</v>
      </c>
      <c r="U128" s="37">
        <f t="shared" si="81"/>
        <v>123.84</v>
      </c>
      <c r="V128" s="37">
        <f t="shared" si="82"/>
        <v>0</v>
      </c>
      <c r="W128" s="38">
        <f t="shared" si="72"/>
        <v>6.844980164784864E-2</v>
      </c>
      <c r="X128" s="38">
        <f t="shared" si="73"/>
        <v>6.3966123362096519E-2</v>
      </c>
      <c r="Y128" s="38"/>
      <c r="Z128" s="38">
        <f t="shared" si="74"/>
        <v>0.16324324324324324</v>
      </c>
      <c r="AA128" s="38"/>
    </row>
    <row r="129" spans="1:27" ht="15.75" hidden="1" customHeight="1">
      <c r="A129" s="35" t="s">
        <v>45</v>
      </c>
      <c r="B129" s="36" t="s">
        <v>54</v>
      </c>
      <c r="C129" s="37">
        <f t="shared" si="76"/>
        <v>1213</v>
      </c>
      <c r="D129" s="37">
        <f t="shared" si="77"/>
        <v>0</v>
      </c>
      <c r="E129" s="37">
        <v>0</v>
      </c>
      <c r="F129" s="37">
        <v>0</v>
      </c>
      <c r="G129" s="37">
        <v>0</v>
      </c>
      <c r="H129" s="37">
        <f t="shared" si="78"/>
        <v>1213</v>
      </c>
      <c r="I129" s="37">
        <v>866</v>
      </c>
      <c r="J129" s="37">
        <v>0</v>
      </c>
      <c r="K129" s="37">
        <v>347</v>
      </c>
      <c r="L129" s="37">
        <v>0</v>
      </c>
      <c r="M129" s="37">
        <f t="shared" si="79"/>
        <v>199</v>
      </c>
      <c r="N129" s="37">
        <v>199</v>
      </c>
      <c r="O129" s="37">
        <v>0</v>
      </c>
      <c r="P129" s="37">
        <v>0</v>
      </c>
      <c r="Q129" s="37">
        <v>0</v>
      </c>
      <c r="R129" s="37">
        <f t="shared" si="80"/>
        <v>1014</v>
      </c>
      <c r="S129" s="37">
        <f t="shared" si="81"/>
        <v>667</v>
      </c>
      <c r="T129" s="37">
        <f t="shared" si="81"/>
        <v>0</v>
      </c>
      <c r="U129" s="37">
        <f t="shared" si="81"/>
        <v>347</v>
      </c>
      <c r="V129" s="37">
        <f t="shared" si="82"/>
        <v>0</v>
      </c>
      <c r="W129" s="38">
        <f t="shared" si="72"/>
        <v>0.16405605935696621</v>
      </c>
      <c r="X129" s="38">
        <f t="shared" si="73"/>
        <v>0.22979214780600463</v>
      </c>
      <c r="Y129" s="38"/>
      <c r="Z129" s="38">
        <f t="shared" si="74"/>
        <v>0</v>
      </c>
      <c r="AA129" s="38"/>
    </row>
    <row r="130" spans="1:27" ht="15.75" hidden="1" customHeight="1">
      <c r="A130" s="35" t="s">
        <v>45</v>
      </c>
      <c r="B130" s="36" t="s">
        <v>55</v>
      </c>
      <c r="C130" s="37">
        <f t="shared" si="76"/>
        <v>335</v>
      </c>
      <c r="D130" s="37">
        <f t="shared" si="77"/>
        <v>0</v>
      </c>
      <c r="E130" s="37">
        <v>0</v>
      </c>
      <c r="F130" s="37">
        <v>0</v>
      </c>
      <c r="G130" s="37">
        <v>0</v>
      </c>
      <c r="H130" s="37">
        <f t="shared" si="78"/>
        <v>335</v>
      </c>
      <c r="I130" s="37">
        <v>300</v>
      </c>
      <c r="J130" s="37">
        <v>0</v>
      </c>
      <c r="K130" s="37">
        <v>35</v>
      </c>
      <c r="L130" s="37">
        <v>0</v>
      </c>
      <c r="M130" s="37">
        <f t="shared" si="79"/>
        <v>0</v>
      </c>
      <c r="N130" s="37">
        <v>0</v>
      </c>
      <c r="O130" s="37">
        <v>0</v>
      </c>
      <c r="P130" s="37">
        <v>0</v>
      </c>
      <c r="Q130" s="37">
        <v>0</v>
      </c>
      <c r="R130" s="37">
        <f t="shared" si="80"/>
        <v>335</v>
      </c>
      <c r="S130" s="37">
        <f t="shared" si="81"/>
        <v>300</v>
      </c>
      <c r="T130" s="37">
        <f t="shared" si="81"/>
        <v>0</v>
      </c>
      <c r="U130" s="37">
        <f t="shared" si="81"/>
        <v>35</v>
      </c>
      <c r="V130" s="37">
        <f t="shared" si="82"/>
        <v>0</v>
      </c>
      <c r="W130" s="38">
        <f t="shared" si="72"/>
        <v>0</v>
      </c>
      <c r="X130" s="38">
        <f t="shared" si="73"/>
        <v>0</v>
      </c>
      <c r="Y130" s="38"/>
      <c r="Z130" s="38">
        <f t="shared" si="74"/>
        <v>0</v>
      </c>
      <c r="AA130" s="38"/>
    </row>
    <row r="131" spans="1:27" ht="15.75" hidden="1" customHeight="1">
      <c r="A131" s="35" t="s">
        <v>45</v>
      </c>
      <c r="B131" s="36" t="s">
        <v>56</v>
      </c>
      <c r="C131" s="37">
        <f t="shared" si="76"/>
        <v>100</v>
      </c>
      <c r="D131" s="37">
        <f t="shared" si="77"/>
        <v>0</v>
      </c>
      <c r="E131" s="37">
        <v>0</v>
      </c>
      <c r="F131" s="37">
        <v>0</v>
      </c>
      <c r="G131" s="37">
        <v>0</v>
      </c>
      <c r="H131" s="37">
        <f t="shared" si="78"/>
        <v>100</v>
      </c>
      <c r="I131" s="37">
        <v>100</v>
      </c>
      <c r="J131" s="37">
        <v>0</v>
      </c>
      <c r="K131" s="37">
        <v>0</v>
      </c>
      <c r="L131" s="37">
        <v>0</v>
      </c>
      <c r="M131" s="37">
        <f t="shared" si="79"/>
        <v>0</v>
      </c>
      <c r="N131" s="37">
        <v>0</v>
      </c>
      <c r="O131" s="37">
        <v>0</v>
      </c>
      <c r="P131" s="37">
        <v>0</v>
      </c>
      <c r="Q131" s="37">
        <v>0</v>
      </c>
      <c r="R131" s="37">
        <f t="shared" si="80"/>
        <v>100</v>
      </c>
      <c r="S131" s="37">
        <f t="shared" si="81"/>
        <v>100</v>
      </c>
      <c r="T131" s="37">
        <f t="shared" si="81"/>
        <v>0</v>
      </c>
      <c r="U131" s="37">
        <f t="shared" si="81"/>
        <v>0</v>
      </c>
      <c r="V131" s="37">
        <f t="shared" si="82"/>
        <v>0</v>
      </c>
      <c r="W131" s="38">
        <f t="shared" si="72"/>
        <v>0</v>
      </c>
      <c r="X131" s="38">
        <f t="shared" si="73"/>
        <v>0</v>
      </c>
      <c r="Y131" s="38"/>
      <c r="Z131" s="38"/>
      <c r="AA131" s="38"/>
    </row>
    <row r="132" spans="1:27" ht="15.75" hidden="1" customHeight="1">
      <c r="A132" s="35" t="s">
        <v>45</v>
      </c>
      <c r="B132" s="36" t="s">
        <v>57</v>
      </c>
      <c r="C132" s="37">
        <f t="shared" si="76"/>
        <v>300</v>
      </c>
      <c r="D132" s="37">
        <f t="shared" si="77"/>
        <v>0</v>
      </c>
      <c r="E132" s="37">
        <v>0</v>
      </c>
      <c r="F132" s="37">
        <v>0</v>
      </c>
      <c r="G132" s="37">
        <v>0</v>
      </c>
      <c r="H132" s="37">
        <f t="shared" si="78"/>
        <v>300</v>
      </c>
      <c r="I132" s="37">
        <v>300</v>
      </c>
      <c r="J132" s="37">
        <v>0</v>
      </c>
      <c r="K132" s="37">
        <v>0</v>
      </c>
      <c r="L132" s="37">
        <v>0</v>
      </c>
      <c r="M132" s="37">
        <f t="shared" si="79"/>
        <v>0</v>
      </c>
      <c r="N132" s="37">
        <v>0</v>
      </c>
      <c r="O132" s="37">
        <v>0</v>
      </c>
      <c r="P132" s="37">
        <v>0</v>
      </c>
      <c r="Q132" s="37">
        <v>0</v>
      </c>
      <c r="R132" s="37">
        <f t="shared" si="80"/>
        <v>300</v>
      </c>
      <c r="S132" s="37">
        <f t="shared" si="81"/>
        <v>300</v>
      </c>
      <c r="T132" s="37">
        <f t="shared" si="81"/>
        <v>0</v>
      </c>
      <c r="U132" s="37">
        <f t="shared" si="81"/>
        <v>0</v>
      </c>
      <c r="V132" s="37">
        <f t="shared" si="82"/>
        <v>0</v>
      </c>
      <c r="W132" s="38">
        <f t="shared" si="72"/>
        <v>0</v>
      </c>
      <c r="X132" s="38">
        <f t="shared" si="73"/>
        <v>0</v>
      </c>
      <c r="Y132" s="38"/>
      <c r="Z132" s="38"/>
      <c r="AA132" s="38"/>
    </row>
    <row r="133" spans="1:27" ht="21" hidden="1">
      <c r="A133" s="35" t="s">
        <v>45</v>
      </c>
      <c r="B133" s="36" t="s">
        <v>58</v>
      </c>
      <c r="C133" s="37">
        <f t="shared" si="76"/>
        <v>145</v>
      </c>
      <c r="D133" s="37">
        <f t="shared" si="77"/>
        <v>0</v>
      </c>
      <c r="E133" s="37">
        <v>0</v>
      </c>
      <c r="F133" s="37">
        <v>0</v>
      </c>
      <c r="G133" s="37">
        <v>0</v>
      </c>
      <c r="H133" s="37">
        <f t="shared" si="78"/>
        <v>145</v>
      </c>
      <c r="I133" s="37">
        <v>139</v>
      </c>
      <c r="J133" s="37">
        <v>0</v>
      </c>
      <c r="K133" s="37">
        <v>6</v>
      </c>
      <c r="L133" s="37">
        <v>0</v>
      </c>
      <c r="M133" s="37">
        <f t="shared" si="79"/>
        <v>0</v>
      </c>
      <c r="N133" s="37">
        <v>0</v>
      </c>
      <c r="O133" s="37">
        <v>0</v>
      </c>
      <c r="P133" s="37">
        <v>0</v>
      </c>
      <c r="Q133" s="37">
        <v>0</v>
      </c>
      <c r="R133" s="37">
        <f t="shared" si="80"/>
        <v>145</v>
      </c>
      <c r="S133" s="37">
        <f t="shared" si="81"/>
        <v>139</v>
      </c>
      <c r="T133" s="37">
        <f t="shared" si="81"/>
        <v>0</v>
      </c>
      <c r="U133" s="37">
        <f t="shared" si="81"/>
        <v>6</v>
      </c>
      <c r="V133" s="37">
        <f t="shared" si="82"/>
        <v>0</v>
      </c>
      <c r="W133" s="38">
        <f t="shared" si="72"/>
        <v>0</v>
      </c>
      <c r="X133" s="38">
        <f t="shared" si="73"/>
        <v>0</v>
      </c>
      <c r="Y133" s="38"/>
      <c r="Z133" s="38">
        <f t="shared" si="74"/>
        <v>0</v>
      </c>
      <c r="AA133" s="38"/>
    </row>
    <row r="134" spans="1:27" ht="18.75" hidden="1" customHeight="1">
      <c r="A134" s="35" t="s">
        <v>45</v>
      </c>
      <c r="B134" s="36" t="s">
        <v>59</v>
      </c>
      <c r="C134" s="37">
        <f t="shared" si="76"/>
        <v>1186</v>
      </c>
      <c r="D134" s="37">
        <f t="shared" si="77"/>
        <v>0</v>
      </c>
      <c r="E134" s="37">
        <v>0</v>
      </c>
      <c r="F134" s="37">
        <v>0</v>
      </c>
      <c r="G134" s="37">
        <v>0</v>
      </c>
      <c r="H134" s="37">
        <f t="shared" si="78"/>
        <v>1186</v>
      </c>
      <c r="I134" s="37">
        <v>1141</v>
      </c>
      <c r="J134" s="37">
        <v>0</v>
      </c>
      <c r="K134" s="37">
        <v>45</v>
      </c>
      <c r="L134" s="37">
        <v>0</v>
      </c>
      <c r="M134" s="37">
        <f t="shared" si="79"/>
        <v>50</v>
      </c>
      <c r="N134" s="37">
        <v>50</v>
      </c>
      <c r="O134" s="37">
        <v>0</v>
      </c>
      <c r="P134" s="37">
        <v>0</v>
      </c>
      <c r="Q134" s="37">
        <v>0</v>
      </c>
      <c r="R134" s="37">
        <f t="shared" si="80"/>
        <v>1136</v>
      </c>
      <c r="S134" s="37">
        <f t="shared" si="81"/>
        <v>1091</v>
      </c>
      <c r="T134" s="37">
        <f t="shared" si="81"/>
        <v>0</v>
      </c>
      <c r="U134" s="37">
        <f t="shared" si="81"/>
        <v>45</v>
      </c>
      <c r="V134" s="37">
        <f t="shared" si="82"/>
        <v>0</v>
      </c>
      <c r="W134" s="38">
        <f t="shared" si="72"/>
        <v>4.2158516020236091E-2</v>
      </c>
      <c r="X134" s="38">
        <f t="shared" si="73"/>
        <v>4.3821209465381247E-2</v>
      </c>
      <c r="Y134" s="38"/>
      <c r="Z134" s="38">
        <f t="shared" si="74"/>
        <v>0</v>
      </c>
      <c r="AA134" s="38"/>
    </row>
    <row r="135" spans="1:27" ht="22.5" hidden="1" customHeight="1">
      <c r="A135" s="35" t="s">
        <v>45</v>
      </c>
      <c r="B135" s="36" t="s">
        <v>60</v>
      </c>
      <c r="C135" s="37">
        <f t="shared" si="76"/>
        <v>0</v>
      </c>
      <c r="D135" s="37">
        <f t="shared" si="77"/>
        <v>0</v>
      </c>
      <c r="E135" s="37">
        <v>0</v>
      </c>
      <c r="F135" s="37">
        <v>0</v>
      </c>
      <c r="G135" s="37">
        <v>0</v>
      </c>
      <c r="H135" s="37">
        <f t="shared" si="78"/>
        <v>0</v>
      </c>
      <c r="I135" s="37">
        <v>0</v>
      </c>
      <c r="J135" s="37">
        <v>0</v>
      </c>
      <c r="K135" s="37">
        <v>0</v>
      </c>
      <c r="L135" s="37">
        <v>0</v>
      </c>
      <c r="M135" s="37">
        <f t="shared" si="79"/>
        <v>0</v>
      </c>
      <c r="N135" s="37">
        <v>0</v>
      </c>
      <c r="O135" s="37">
        <v>0</v>
      </c>
      <c r="P135" s="37">
        <v>0</v>
      </c>
      <c r="Q135" s="37">
        <v>0</v>
      </c>
      <c r="R135" s="37">
        <f t="shared" si="80"/>
        <v>0</v>
      </c>
      <c r="S135" s="37">
        <f t="shared" si="81"/>
        <v>0</v>
      </c>
      <c r="T135" s="37">
        <f t="shared" si="81"/>
        <v>0</v>
      </c>
      <c r="U135" s="37">
        <f t="shared" si="81"/>
        <v>0</v>
      </c>
      <c r="V135" s="37">
        <f t="shared" si="82"/>
        <v>0</v>
      </c>
      <c r="W135" s="38"/>
      <c r="X135" s="38"/>
      <c r="Y135" s="38"/>
      <c r="Z135" s="38"/>
      <c r="AA135" s="38"/>
    </row>
    <row r="136" spans="1:27" s="12" customFormat="1" ht="15.75" customHeight="1">
      <c r="A136" s="31" t="s">
        <v>71</v>
      </c>
      <c r="B136" s="32" t="s">
        <v>72</v>
      </c>
      <c r="C136" s="33">
        <f>+C137+C138</f>
        <v>28653</v>
      </c>
      <c r="D136" s="33">
        <f t="shared" ref="D136:V136" si="83">+D137+D138</f>
        <v>198</v>
      </c>
      <c r="E136" s="33">
        <f t="shared" si="83"/>
        <v>198</v>
      </c>
      <c r="F136" s="33">
        <f t="shared" si="83"/>
        <v>0</v>
      </c>
      <c r="G136" s="33">
        <f t="shared" si="83"/>
        <v>0</v>
      </c>
      <c r="H136" s="33">
        <f t="shared" si="83"/>
        <v>28455</v>
      </c>
      <c r="I136" s="33">
        <f t="shared" si="83"/>
        <v>17095</v>
      </c>
      <c r="J136" s="33">
        <f t="shared" si="83"/>
        <v>0</v>
      </c>
      <c r="K136" s="33">
        <f t="shared" si="83"/>
        <v>0</v>
      </c>
      <c r="L136" s="33">
        <f t="shared" si="83"/>
        <v>11360</v>
      </c>
      <c r="M136" s="33">
        <f t="shared" si="83"/>
        <v>11022.74</v>
      </c>
      <c r="N136" s="33">
        <f t="shared" si="83"/>
        <v>5975.74</v>
      </c>
      <c r="O136" s="33">
        <f t="shared" si="83"/>
        <v>0</v>
      </c>
      <c r="P136" s="33">
        <f t="shared" si="83"/>
        <v>0</v>
      </c>
      <c r="Q136" s="33">
        <f t="shared" si="83"/>
        <v>5047</v>
      </c>
      <c r="R136" s="33">
        <f t="shared" si="83"/>
        <v>17630.260000000002</v>
      </c>
      <c r="S136" s="33">
        <f t="shared" si="83"/>
        <v>11317.26</v>
      </c>
      <c r="T136" s="33">
        <f t="shared" si="83"/>
        <v>0</v>
      </c>
      <c r="U136" s="33">
        <f t="shared" si="83"/>
        <v>0</v>
      </c>
      <c r="V136" s="33">
        <f t="shared" si="83"/>
        <v>6313</v>
      </c>
      <c r="W136" s="34">
        <f>M136/C136</f>
        <v>0.38469758838516038</v>
      </c>
      <c r="X136" s="34">
        <f>N136/(E136+I136)</f>
        <v>0.34555831839472617</v>
      </c>
      <c r="Y136" s="34"/>
      <c r="Z136" s="34"/>
      <c r="AA136" s="34">
        <f>Q136/L136</f>
        <v>0.44427816901408451</v>
      </c>
    </row>
    <row r="137" spans="1:27" ht="18.75" customHeight="1">
      <c r="A137" s="35" t="s">
        <v>42</v>
      </c>
      <c r="B137" s="36" t="s">
        <v>43</v>
      </c>
      <c r="C137" s="37">
        <f>+D137+H137</f>
        <v>18798</v>
      </c>
      <c r="D137" s="37">
        <f>SUM(E137:G137)</f>
        <v>198</v>
      </c>
      <c r="E137" s="37">
        <v>198</v>
      </c>
      <c r="F137" s="37">
        <v>0</v>
      </c>
      <c r="G137" s="37">
        <v>0</v>
      </c>
      <c r="H137" s="37">
        <f>SUM(I137:L137)</f>
        <v>18600</v>
      </c>
      <c r="I137" s="37">
        <v>7240</v>
      </c>
      <c r="J137" s="37">
        <v>0</v>
      </c>
      <c r="K137" s="37">
        <v>0</v>
      </c>
      <c r="L137" s="37">
        <v>11360</v>
      </c>
      <c r="M137" s="37">
        <f>SUM(N137:Q137)</f>
        <v>8776</v>
      </c>
      <c r="N137" s="37">
        <v>3729</v>
      </c>
      <c r="O137" s="37">
        <v>0</v>
      </c>
      <c r="P137" s="37">
        <v>0</v>
      </c>
      <c r="Q137" s="37">
        <v>5047</v>
      </c>
      <c r="R137" s="37">
        <f>SUM(S137:V137)</f>
        <v>10022</v>
      </c>
      <c r="S137" s="37">
        <f>(E137+I137)-N137</f>
        <v>3709</v>
      </c>
      <c r="T137" s="37">
        <f>(F137+J137)-O137</f>
        <v>0</v>
      </c>
      <c r="U137" s="37">
        <f>(G137+K137)-P137</f>
        <v>0</v>
      </c>
      <c r="V137" s="37">
        <f>L137-Q137</f>
        <v>6313</v>
      </c>
      <c r="W137" s="38">
        <f t="shared" ref="W137:W153" si="84">M137/C137</f>
        <v>0.46685817640174487</v>
      </c>
      <c r="X137" s="38">
        <f t="shared" ref="X137:X153" si="85">N137/(E137+I137)</f>
        <v>0.50134444743210538</v>
      </c>
      <c r="Y137" s="38"/>
      <c r="Z137" s="38"/>
      <c r="AA137" s="38">
        <f>Q137/L137</f>
        <v>0.44427816901408451</v>
      </c>
    </row>
    <row r="138" spans="1:27" ht="15.75" customHeight="1">
      <c r="A138" s="35" t="s">
        <v>42</v>
      </c>
      <c r="B138" s="36" t="s">
        <v>44</v>
      </c>
      <c r="C138" s="37">
        <f t="shared" ref="C138:V138" si="86">SUM(C139:C153)</f>
        <v>9855</v>
      </c>
      <c r="D138" s="37">
        <f t="shared" si="86"/>
        <v>0</v>
      </c>
      <c r="E138" s="37">
        <f t="shared" si="86"/>
        <v>0</v>
      </c>
      <c r="F138" s="37">
        <f t="shared" si="86"/>
        <v>0</v>
      </c>
      <c r="G138" s="37">
        <f t="shared" si="86"/>
        <v>0</v>
      </c>
      <c r="H138" s="37">
        <f t="shared" si="86"/>
        <v>9855</v>
      </c>
      <c r="I138" s="37">
        <f t="shared" si="86"/>
        <v>9855</v>
      </c>
      <c r="J138" s="37">
        <f t="shared" si="86"/>
        <v>0</v>
      </c>
      <c r="K138" s="37">
        <f t="shared" si="86"/>
        <v>0</v>
      </c>
      <c r="L138" s="37">
        <f t="shared" si="86"/>
        <v>0</v>
      </c>
      <c r="M138" s="37">
        <f t="shared" si="86"/>
        <v>2246.7399999999998</v>
      </c>
      <c r="N138" s="37">
        <f t="shared" si="86"/>
        <v>2246.7399999999998</v>
      </c>
      <c r="O138" s="37">
        <f t="shared" si="86"/>
        <v>0</v>
      </c>
      <c r="P138" s="37">
        <f t="shared" si="86"/>
        <v>0</v>
      </c>
      <c r="Q138" s="37">
        <f t="shared" si="86"/>
        <v>0</v>
      </c>
      <c r="R138" s="37">
        <f t="shared" si="86"/>
        <v>7608.26</v>
      </c>
      <c r="S138" s="37">
        <f t="shared" si="86"/>
        <v>7608.26</v>
      </c>
      <c r="T138" s="37">
        <f t="shared" si="86"/>
        <v>0</v>
      </c>
      <c r="U138" s="37">
        <f t="shared" si="86"/>
        <v>0</v>
      </c>
      <c r="V138" s="37">
        <f t="shared" si="86"/>
        <v>0</v>
      </c>
      <c r="W138" s="38">
        <f t="shared" si="84"/>
        <v>0.22797970573313037</v>
      </c>
      <c r="X138" s="38">
        <f t="shared" si="85"/>
        <v>0.22797970573313037</v>
      </c>
      <c r="Y138" s="38"/>
      <c r="Z138" s="38"/>
      <c r="AA138" s="38"/>
    </row>
    <row r="139" spans="1:27" ht="15.75" hidden="1" customHeight="1">
      <c r="A139" s="35" t="s">
        <v>45</v>
      </c>
      <c r="B139" s="36" t="s">
        <v>46</v>
      </c>
      <c r="C139" s="37">
        <f t="shared" ref="C139:C153" si="87">+D139+H139</f>
        <v>2900</v>
      </c>
      <c r="D139" s="37">
        <f t="shared" ref="D139:D153" si="88">SUM(E139:G139)</f>
        <v>0</v>
      </c>
      <c r="E139" s="37">
        <v>0</v>
      </c>
      <c r="F139" s="37">
        <v>0</v>
      </c>
      <c r="G139" s="37">
        <v>0</v>
      </c>
      <c r="H139" s="37">
        <f t="shared" ref="H139:H153" si="89">SUM(I139:L139)</f>
        <v>2900</v>
      </c>
      <c r="I139" s="37">
        <v>2900</v>
      </c>
      <c r="J139" s="37">
        <v>0</v>
      </c>
      <c r="K139" s="37">
        <v>0</v>
      </c>
      <c r="L139" s="37">
        <v>0</v>
      </c>
      <c r="M139" s="37">
        <f t="shared" ref="M139:M153" si="90">SUM(N139:Q139)</f>
        <v>1041.3799999999999</v>
      </c>
      <c r="N139" s="37">
        <v>1041.3799999999999</v>
      </c>
      <c r="O139" s="37">
        <v>0</v>
      </c>
      <c r="P139" s="37">
        <v>0</v>
      </c>
      <c r="Q139" s="37">
        <v>0</v>
      </c>
      <c r="R139" s="37">
        <f t="shared" ref="R139:R153" si="91">SUM(S139:V139)</f>
        <v>1858.6200000000001</v>
      </c>
      <c r="S139" s="37">
        <f t="shared" ref="S139:U153" si="92">(E139+I139)-N139</f>
        <v>1858.6200000000001</v>
      </c>
      <c r="T139" s="37">
        <f t="shared" si="92"/>
        <v>0</v>
      </c>
      <c r="U139" s="37">
        <f t="shared" si="92"/>
        <v>0</v>
      </c>
      <c r="V139" s="37">
        <f t="shared" ref="V139:V153" si="93">L139-Q139</f>
        <v>0</v>
      </c>
      <c r="W139" s="38">
        <f t="shared" si="84"/>
        <v>0.3590965517241379</v>
      </c>
      <c r="X139" s="38">
        <f t="shared" si="85"/>
        <v>0.3590965517241379</v>
      </c>
      <c r="Y139" s="38"/>
      <c r="Z139" s="38"/>
      <c r="AA139" s="38"/>
    </row>
    <row r="140" spans="1:27" ht="15.75" hidden="1" customHeight="1">
      <c r="A140" s="35" t="s">
        <v>45</v>
      </c>
      <c r="B140" s="36" t="s">
        <v>47</v>
      </c>
      <c r="C140" s="37">
        <f t="shared" si="87"/>
        <v>2130</v>
      </c>
      <c r="D140" s="37">
        <f t="shared" si="88"/>
        <v>0</v>
      </c>
      <c r="E140" s="37">
        <v>0</v>
      </c>
      <c r="F140" s="37">
        <v>0</v>
      </c>
      <c r="G140" s="37">
        <v>0</v>
      </c>
      <c r="H140" s="37">
        <f t="shared" si="89"/>
        <v>2130</v>
      </c>
      <c r="I140" s="37">
        <v>2130</v>
      </c>
      <c r="J140" s="37">
        <v>0</v>
      </c>
      <c r="K140" s="37">
        <v>0</v>
      </c>
      <c r="L140" s="37">
        <v>0</v>
      </c>
      <c r="M140" s="37">
        <f t="shared" si="90"/>
        <v>393.4</v>
      </c>
      <c r="N140" s="37">
        <v>393.4</v>
      </c>
      <c r="O140" s="37">
        <v>0</v>
      </c>
      <c r="P140" s="37">
        <v>0</v>
      </c>
      <c r="Q140" s="37">
        <v>0</v>
      </c>
      <c r="R140" s="37">
        <f t="shared" si="91"/>
        <v>1736.6</v>
      </c>
      <c r="S140" s="37">
        <f t="shared" si="92"/>
        <v>1736.6</v>
      </c>
      <c r="T140" s="37">
        <f t="shared" si="92"/>
        <v>0</v>
      </c>
      <c r="U140" s="37">
        <f t="shared" si="92"/>
        <v>0</v>
      </c>
      <c r="V140" s="37">
        <f t="shared" si="93"/>
        <v>0</v>
      </c>
      <c r="W140" s="38">
        <f t="shared" si="84"/>
        <v>0.18469483568075115</v>
      </c>
      <c r="X140" s="38">
        <f t="shared" si="85"/>
        <v>0.18469483568075115</v>
      </c>
      <c r="Y140" s="38"/>
      <c r="Z140" s="38"/>
      <c r="AA140" s="38"/>
    </row>
    <row r="141" spans="1:27" ht="15.75" hidden="1" customHeight="1">
      <c r="A141" s="35" t="s">
        <v>45</v>
      </c>
      <c r="B141" s="36" t="s">
        <v>48</v>
      </c>
      <c r="C141" s="37">
        <f t="shared" si="87"/>
        <v>255</v>
      </c>
      <c r="D141" s="37">
        <f t="shared" si="88"/>
        <v>0</v>
      </c>
      <c r="E141" s="37">
        <v>0</v>
      </c>
      <c r="F141" s="37">
        <v>0</v>
      </c>
      <c r="G141" s="37">
        <v>0</v>
      </c>
      <c r="H141" s="37">
        <f t="shared" si="89"/>
        <v>255</v>
      </c>
      <c r="I141" s="37">
        <v>255</v>
      </c>
      <c r="J141" s="37">
        <v>0</v>
      </c>
      <c r="K141" s="37">
        <v>0</v>
      </c>
      <c r="L141" s="37">
        <v>0</v>
      </c>
      <c r="M141" s="37">
        <f t="shared" si="90"/>
        <v>7.5</v>
      </c>
      <c r="N141" s="37">
        <v>7.5</v>
      </c>
      <c r="O141" s="37">
        <v>0</v>
      </c>
      <c r="P141" s="37">
        <v>0</v>
      </c>
      <c r="Q141" s="37">
        <v>0</v>
      </c>
      <c r="R141" s="37">
        <f t="shared" si="91"/>
        <v>247.5</v>
      </c>
      <c r="S141" s="37">
        <f t="shared" si="92"/>
        <v>247.5</v>
      </c>
      <c r="T141" s="37">
        <f t="shared" si="92"/>
        <v>0</v>
      </c>
      <c r="U141" s="37">
        <f t="shared" si="92"/>
        <v>0</v>
      </c>
      <c r="V141" s="37">
        <f t="shared" si="93"/>
        <v>0</v>
      </c>
      <c r="W141" s="38">
        <f t="shared" si="84"/>
        <v>2.9411764705882353E-2</v>
      </c>
      <c r="X141" s="38">
        <f t="shared" si="85"/>
        <v>2.9411764705882353E-2</v>
      </c>
      <c r="Y141" s="38"/>
      <c r="Z141" s="38"/>
      <c r="AA141" s="38"/>
    </row>
    <row r="142" spans="1:27" ht="24" hidden="1" customHeight="1">
      <c r="A142" s="35" t="s">
        <v>45</v>
      </c>
      <c r="B142" s="36" t="s">
        <v>49</v>
      </c>
      <c r="C142" s="37">
        <f t="shared" si="87"/>
        <v>255</v>
      </c>
      <c r="D142" s="37">
        <f t="shared" si="88"/>
        <v>0</v>
      </c>
      <c r="E142" s="37">
        <v>0</v>
      </c>
      <c r="F142" s="37">
        <v>0</v>
      </c>
      <c r="G142" s="37">
        <v>0</v>
      </c>
      <c r="H142" s="37">
        <f t="shared" si="89"/>
        <v>255</v>
      </c>
      <c r="I142" s="37">
        <v>255</v>
      </c>
      <c r="J142" s="37">
        <v>0</v>
      </c>
      <c r="K142" s="37">
        <v>0</v>
      </c>
      <c r="L142" s="37">
        <v>0</v>
      </c>
      <c r="M142" s="37">
        <f t="shared" si="90"/>
        <v>7.5</v>
      </c>
      <c r="N142" s="37">
        <v>7.5</v>
      </c>
      <c r="O142" s="37">
        <v>0</v>
      </c>
      <c r="P142" s="37">
        <v>0</v>
      </c>
      <c r="Q142" s="37">
        <v>0</v>
      </c>
      <c r="R142" s="37">
        <f t="shared" si="91"/>
        <v>247.5</v>
      </c>
      <c r="S142" s="37">
        <f t="shared" si="92"/>
        <v>247.5</v>
      </c>
      <c r="T142" s="37">
        <f t="shared" si="92"/>
        <v>0</v>
      </c>
      <c r="U142" s="37">
        <f t="shared" si="92"/>
        <v>0</v>
      </c>
      <c r="V142" s="37">
        <f t="shared" si="93"/>
        <v>0</v>
      </c>
      <c r="W142" s="38">
        <f t="shared" si="84"/>
        <v>2.9411764705882353E-2</v>
      </c>
      <c r="X142" s="38">
        <f t="shared" si="85"/>
        <v>2.9411764705882353E-2</v>
      </c>
      <c r="Y142" s="38"/>
      <c r="Z142" s="38"/>
      <c r="AA142" s="38"/>
    </row>
    <row r="143" spans="1:27" ht="25.5" hidden="1" customHeight="1">
      <c r="A143" s="35" t="s">
        <v>45</v>
      </c>
      <c r="B143" s="36" t="s">
        <v>50</v>
      </c>
      <c r="C143" s="37">
        <f t="shared" si="87"/>
        <v>200</v>
      </c>
      <c r="D143" s="37">
        <f t="shared" si="88"/>
        <v>0</v>
      </c>
      <c r="E143" s="37">
        <v>0</v>
      </c>
      <c r="F143" s="37">
        <v>0</v>
      </c>
      <c r="G143" s="37">
        <v>0</v>
      </c>
      <c r="H143" s="37">
        <f t="shared" si="89"/>
        <v>200</v>
      </c>
      <c r="I143" s="37">
        <v>200</v>
      </c>
      <c r="J143" s="37">
        <v>0</v>
      </c>
      <c r="K143" s="37">
        <v>0</v>
      </c>
      <c r="L143" s="37">
        <v>0</v>
      </c>
      <c r="M143" s="37">
        <f t="shared" si="90"/>
        <v>0</v>
      </c>
      <c r="N143" s="37">
        <v>0</v>
      </c>
      <c r="O143" s="37">
        <v>0</v>
      </c>
      <c r="P143" s="37">
        <v>0</v>
      </c>
      <c r="Q143" s="37">
        <v>0</v>
      </c>
      <c r="R143" s="37">
        <f t="shared" si="91"/>
        <v>200</v>
      </c>
      <c r="S143" s="37">
        <f t="shared" si="92"/>
        <v>200</v>
      </c>
      <c r="T143" s="37">
        <f t="shared" si="92"/>
        <v>0</v>
      </c>
      <c r="U143" s="37">
        <f t="shared" si="92"/>
        <v>0</v>
      </c>
      <c r="V143" s="37">
        <f t="shared" si="93"/>
        <v>0</v>
      </c>
      <c r="W143" s="38">
        <f t="shared" si="84"/>
        <v>0</v>
      </c>
      <c r="X143" s="38">
        <f t="shared" si="85"/>
        <v>0</v>
      </c>
      <c r="Y143" s="38"/>
      <c r="Z143" s="38"/>
      <c r="AA143" s="38"/>
    </row>
    <row r="144" spans="1:27" ht="26.25" hidden="1" customHeight="1">
      <c r="A144" s="35" t="s">
        <v>45</v>
      </c>
      <c r="B144" s="36" t="s">
        <v>51</v>
      </c>
      <c r="C144" s="37">
        <f t="shared" si="87"/>
        <v>0</v>
      </c>
      <c r="D144" s="37">
        <f t="shared" si="88"/>
        <v>0</v>
      </c>
      <c r="E144" s="37">
        <v>0</v>
      </c>
      <c r="F144" s="37">
        <v>0</v>
      </c>
      <c r="G144" s="37">
        <v>0</v>
      </c>
      <c r="H144" s="37">
        <f t="shared" si="89"/>
        <v>0</v>
      </c>
      <c r="I144" s="37">
        <v>0</v>
      </c>
      <c r="J144" s="37">
        <v>0</v>
      </c>
      <c r="K144" s="37">
        <v>0</v>
      </c>
      <c r="L144" s="37">
        <v>0</v>
      </c>
      <c r="M144" s="37">
        <f t="shared" si="90"/>
        <v>0</v>
      </c>
      <c r="N144" s="37">
        <v>0</v>
      </c>
      <c r="O144" s="37">
        <v>0</v>
      </c>
      <c r="P144" s="37">
        <v>0</v>
      </c>
      <c r="Q144" s="37">
        <v>0</v>
      </c>
      <c r="R144" s="37">
        <f t="shared" si="91"/>
        <v>0</v>
      </c>
      <c r="S144" s="37">
        <f t="shared" si="92"/>
        <v>0</v>
      </c>
      <c r="T144" s="37">
        <f t="shared" si="92"/>
        <v>0</v>
      </c>
      <c r="U144" s="37">
        <f t="shared" si="92"/>
        <v>0</v>
      </c>
      <c r="V144" s="37">
        <f t="shared" si="93"/>
        <v>0</v>
      </c>
      <c r="W144" s="38"/>
      <c r="X144" s="38"/>
      <c r="Y144" s="38"/>
      <c r="Z144" s="38"/>
      <c r="AA144" s="38"/>
    </row>
    <row r="145" spans="1:27" ht="20.25" hidden="1" customHeight="1">
      <c r="A145" s="35" t="s">
        <v>45</v>
      </c>
      <c r="B145" s="36" t="s">
        <v>52</v>
      </c>
      <c r="C145" s="37">
        <f t="shared" si="87"/>
        <v>340</v>
      </c>
      <c r="D145" s="37">
        <f t="shared" si="88"/>
        <v>0</v>
      </c>
      <c r="E145" s="37">
        <v>0</v>
      </c>
      <c r="F145" s="37">
        <v>0</v>
      </c>
      <c r="G145" s="37">
        <v>0</v>
      </c>
      <c r="H145" s="37">
        <f t="shared" si="89"/>
        <v>340</v>
      </c>
      <c r="I145" s="37">
        <v>340</v>
      </c>
      <c r="J145" s="37">
        <v>0</v>
      </c>
      <c r="K145" s="37">
        <v>0</v>
      </c>
      <c r="L145" s="37">
        <v>0</v>
      </c>
      <c r="M145" s="37">
        <f t="shared" si="90"/>
        <v>83.8</v>
      </c>
      <c r="N145" s="37">
        <v>83.8</v>
      </c>
      <c r="O145" s="37">
        <v>0</v>
      </c>
      <c r="P145" s="37">
        <v>0</v>
      </c>
      <c r="Q145" s="37">
        <v>0</v>
      </c>
      <c r="R145" s="37">
        <f t="shared" si="91"/>
        <v>256.2</v>
      </c>
      <c r="S145" s="37">
        <f t="shared" si="92"/>
        <v>256.2</v>
      </c>
      <c r="T145" s="37">
        <f t="shared" si="92"/>
        <v>0</v>
      </c>
      <c r="U145" s="37">
        <f t="shared" si="92"/>
        <v>0</v>
      </c>
      <c r="V145" s="37">
        <f t="shared" si="93"/>
        <v>0</v>
      </c>
      <c r="W145" s="38">
        <f t="shared" si="84"/>
        <v>0.24647058823529411</v>
      </c>
      <c r="X145" s="38">
        <f t="shared" si="85"/>
        <v>0.24647058823529411</v>
      </c>
      <c r="Y145" s="38"/>
      <c r="Z145" s="38"/>
      <c r="AA145" s="38"/>
    </row>
    <row r="146" spans="1:27" ht="15.75" hidden="1" customHeight="1">
      <c r="A146" s="35" t="s">
        <v>45</v>
      </c>
      <c r="B146" s="36" t="s">
        <v>53</v>
      </c>
      <c r="C146" s="37">
        <f t="shared" si="87"/>
        <v>1020</v>
      </c>
      <c r="D146" s="37">
        <f t="shared" si="88"/>
        <v>0</v>
      </c>
      <c r="E146" s="37">
        <v>0</v>
      </c>
      <c r="F146" s="37">
        <v>0</v>
      </c>
      <c r="G146" s="37">
        <v>0</v>
      </c>
      <c r="H146" s="37">
        <f t="shared" si="89"/>
        <v>1020</v>
      </c>
      <c r="I146" s="37">
        <v>1020</v>
      </c>
      <c r="J146" s="37">
        <v>0</v>
      </c>
      <c r="K146" s="37">
        <v>0</v>
      </c>
      <c r="L146" s="37">
        <v>0</v>
      </c>
      <c r="M146" s="37">
        <f t="shared" si="90"/>
        <v>389.95000000000005</v>
      </c>
      <c r="N146" s="37">
        <v>389.95000000000005</v>
      </c>
      <c r="O146" s="37">
        <v>0</v>
      </c>
      <c r="P146" s="37">
        <v>0</v>
      </c>
      <c r="Q146" s="37">
        <v>0</v>
      </c>
      <c r="R146" s="37">
        <f t="shared" si="91"/>
        <v>630.04999999999995</v>
      </c>
      <c r="S146" s="37">
        <f t="shared" si="92"/>
        <v>630.04999999999995</v>
      </c>
      <c r="T146" s="37">
        <f t="shared" si="92"/>
        <v>0</v>
      </c>
      <c r="U146" s="37">
        <f t="shared" si="92"/>
        <v>0</v>
      </c>
      <c r="V146" s="37">
        <f t="shared" si="93"/>
        <v>0</v>
      </c>
      <c r="W146" s="38">
        <f t="shared" si="84"/>
        <v>0.38230392156862747</v>
      </c>
      <c r="X146" s="38">
        <f t="shared" si="85"/>
        <v>0.38230392156862747</v>
      </c>
      <c r="Y146" s="38"/>
      <c r="Z146" s="38"/>
      <c r="AA146" s="38"/>
    </row>
    <row r="147" spans="1:27" ht="15.75" hidden="1" customHeight="1">
      <c r="A147" s="35" t="s">
        <v>45</v>
      </c>
      <c r="B147" s="36" t="s">
        <v>54</v>
      </c>
      <c r="C147" s="37">
        <f t="shared" si="87"/>
        <v>586</v>
      </c>
      <c r="D147" s="37">
        <f t="shared" si="88"/>
        <v>0</v>
      </c>
      <c r="E147" s="37">
        <v>0</v>
      </c>
      <c r="F147" s="37">
        <v>0</v>
      </c>
      <c r="G147" s="37">
        <v>0</v>
      </c>
      <c r="H147" s="37">
        <f t="shared" si="89"/>
        <v>586</v>
      </c>
      <c r="I147" s="37">
        <v>586</v>
      </c>
      <c r="J147" s="37">
        <v>0</v>
      </c>
      <c r="K147" s="37">
        <v>0</v>
      </c>
      <c r="L147" s="37">
        <v>0</v>
      </c>
      <c r="M147" s="37">
        <f t="shared" si="90"/>
        <v>240</v>
      </c>
      <c r="N147" s="37">
        <v>240</v>
      </c>
      <c r="O147" s="37">
        <v>0</v>
      </c>
      <c r="P147" s="37">
        <v>0</v>
      </c>
      <c r="Q147" s="37">
        <v>0</v>
      </c>
      <c r="R147" s="37">
        <f t="shared" si="91"/>
        <v>346</v>
      </c>
      <c r="S147" s="37">
        <f t="shared" si="92"/>
        <v>346</v>
      </c>
      <c r="T147" s="37">
        <f t="shared" si="92"/>
        <v>0</v>
      </c>
      <c r="U147" s="37">
        <f t="shared" si="92"/>
        <v>0</v>
      </c>
      <c r="V147" s="37">
        <f t="shared" si="93"/>
        <v>0</v>
      </c>
      <c r="W147" s="38">
        <f t="shared" si="84"/>
        <v>0.40955631399317405</v>
      </c>
      <c r="X147" s="38">
        <f t="shared" si="85"/>
        <v>0.40955631399317405</v>
      </c>
      <c r="Y147" s="38"/>
      <c r="Z147" s="38"/>
      <c r="AA147" s="38"/>
    </row>
    <row r="148" spans="1:27" ht="15.75" hidden="1" customHeight="1">
      <c r="A148" s="35" t="s">
        <v>45</v>
      </c>
      <c r="B148" s="36" t="s">
        <v>55</v>
      </c>
      <c r="C148" s="37">
        <f t="shared" si="87"/>
        <v>600</v>
      </c>
      <c r="D148" s="37">
        <f t="shared" si="88"/>
        <v>0</v>
      </c>
      <c r="E148" s="37">
        <v>0</v>
      </c>
      <c r="F148" s="37">
        <v>0</v>
      </c>
      <c r="G148" s="37">
        <v>0</v>
      </c>
      <c r="H148" s="37">
        <f t="shared" si="89"/>
        <v>600</v>
      </c>
      <c r="I148" s="37">
        <v>600</v>
      </c>
      <c r="J148" s="37">
        <v>0</v>
      </c>
      <c r="K148" s="37">
        <v>0</v>
      </c>
      <c r="L148" s="37">
        <v>0</v>
      </c>
      <c r="M148" s="37">
        <f t="shared" si="90"/>
        <v>0</v>
      </c>
      <c r="N148" s="37">
        <v>0</v>
      </c>
      <c r="O148" s="37">
        <v>0</v>
      </c>
      <c r="P148" s="37">
        <v>0</v>
      </c>
      <c r="Q148" s="37">
        <v>0</v>
      </c>
      <c r="R148" s="37">
        <f t="shared" si="91"/>
        <v>600</v>
      </c>
      <c r="S148" s="37">
        <f t="shared" si="92"/>
        <v>600</v>
      </c>
      <c r="T148" s="37">
        <f t="shared" si="92"/>
        <v>0</v>
      </c>
      <c r="U148" s="37">
        <f t="shared" si="92"/>
        <v>0</v>
      </c>
      <c r="V148" s="37">
        <f t="shared" si="93"/>
        <v>0</v>
      </c>
      <c r="W148" s="38">
        <f t="shared" si="84"/>
        <v>0</v>
      </c>
      <c r="X148" s="38">
        <f t="shared" si="85"/>
        <v>0</v>
      </c>
      <c r="Y148" s="38"/>
      <c r="Z148" s="38"/>
      <c r="AA148" s="38"/>
    </row>
    <row r="149" spans="1:27" ht="15.75" hidden="1" customHeight="1">
      <c r="A149" s="35" t="s">
        <v>45</v>
      </c>
      <c r="B149" s="36" t="s">
        <v>56</v>
      </c>
      <c r="C149" s="37">
        <f t="shared" si="87"/>
        <v>100</v>
      </c>
      <c r="D149" s="37">
        <f t="shared" si="88"/>
        <v>0</v>
      </c>
      <c r="E149" s="37">
        <v>0</v>
      </c>
      <c r="F149" s="37">
        <v>0</v>
      </c>
      <c r="G149" s="37">
        <v>0</v>
      </c>
      <c r="H149" s="37">
        <f t="shared" si="89"/>
        <v>100</v>
      </c>
      <c r="I149" s="37">
        <v>100</v>
      </c>
      <c r="J149" s="37">
        <v>0</v>
      </c>
      <c r="K149" s="37">
        <v>0</v>
      </c>
      <c r="L149" s="37">
        <v>0</v>
      </c>
      <c r="M149" s="37">
        <f t="shared" si="90"/>
        <v>0</v>
      </c>
      <c r="N149" s="37">
        <v>0</v>
      </c>
      <c r="O149" s="37">
        <v>0</v>
      </c>
      <c r="P149" s="37">
        <v>0</v>
      </c>
      <c r="Q149" s="37">
        <v>0</v>
      </c>
      <c r="R149" s="37">
        <f t="shared" si="91"/>
        <v>100</v>
      </c>
      <c r="S149" s="37">
        <f t="shared" si="92"/>
        <v>100</v>
      </c>
      <c r="T149" s="37">
        <f t="shared" si="92"/>
        <v>0</v>
      </c>
      <c r="U149" s="37">
        <f t="shared" si="92"/>
        <v>0</v>
      </c>
      <c r="V149" s="37">
        <f t="shared" si="93"/>
        <v>0</v>
      </c>
      <c r="W149" s="38">
        <f t="shared" si="84"/>
        <v>0</v>
      </c>
      <c r="X149" s="38">
        <f t="shared" si="85"/>
        <v>0</v>
      </c>
      <c r="Y149" s="38"/>
      <c r="Z149" s="38"/>
      <c r="AA149" s="38"/>
    </row>
    <row r="150" spans="1:27" ht="15.75" hidden="1" customHeight="1">
      <c r="A150" s="35" t="s">
        <v>45</v>
      </c>
      <c r="B150" s="36" t="s">
        <v>57</v>
      </c>
      <c r="C150" s="37">
        <f t="shared" si="87"/>
        <v>300</v>
      </c>
      <c r="D150" s="37">
        <f t="shared" si="88"/>
        <v>0</v>
      </c>
      <c r="E150" s="37">
        <v>0</v>
      </c>
      <c r="F150" s="37">
        <v>0</v>
      </c>
      <c r="G150" s="37">
        <v>0</v>
      </c>
      <c r="H150" s="37">
        <f t="shared" si="89"/>
        <v>300</v>
      </c>
      <c r="I150" s="37">
        <v>300</v>
      </c>
      <c r="J150" s="37">
        <v>0</v>
      </c>
      <c r="K150" s="37">
        <v>0</v>
      </c>
      <c r="L150" s="37">
        <v>0</v>
      </c>
      <c r="M150" s="37">
        <f t="shared" si="90"/>
        <v>0</v>
      </c>
      <c r="N150" s="37">
        <v>0</v>
      </c>
      <c r="O150" s="37">
        <v>0</v>
      </c>
      <c r="P150" s="37">
        <v>0</v>
      </c>
      <c r="Q150" s="37">
        <v>0</v>
      </c>
      <c r="R150" s="37">
        <f t="shared" si="91"/>
        <v>300</v>
      </c>
      <c r="S150" s="37">
        <f t="shared" si="92"/>
        <v>300</v>
      </c>
      <c r="T150" s="37">
        <f t="shared" si="92"/>
        <v>0</v>
      </c>
      <c r="U150" s="37">
        <f t="shared" si="92"/>
        <v>0</v>
      </c>
      <c r="V150" s="37">
        <f t="shared" si="93"/>
        <v>0</v>
      </c>
      <c r="W150" s="38">
        <f t="shared" si="84"/>
        <v>0</v>
      </c>
      <c r="X150" s="38">
        <f t="shared" si="85"/>
        <v>0</v>
      </c>
      <c r="Y150" s="38"/>
      <c r="Z150" s="38"/>
      <c r="AA150" s="38"/>
    </row>
    <row r="151" spans="1:27" ht="21" hidden="1">
      <c r="A151" s="35" t="s">
        <v>45</v>
      </c>
      <c r="B151" s="36" t="s">
        <v>58</v>
      </c>
      <c r="C151" s="37">
        <f t="shared" si="87"/>
        <v>18</v>
      </c>
      <c r="D151" s="37">
        <f t="shared" si="88"/>
        <v>0</v>
      </c>
      <c r="E151" s="37">
        <v>0</v>
      </c>
      <c r="F151" s="37">
        <v>0</v>
      </c>
      <c r="G151" s="37">
        <v>0</v>
      </c>
      <c r="H151" s="37">
        <f t="shared" si="89"/>
        <v>18</v>
      </c>
      <c r="I151" s="37">
        <v>18</v>
      </c>
      <c r="J151" s="37">
        <v>0</v>
      </c>
      <c r="K151" s="37">
        <v>0</v>
      </c>
      <c r="L151" s="37">
        <v>0</v>
      </c>
      <c r="M151" s="37">
        <f t="shared" si="90"/>
        <v>0</v>
      </c>
      <c r="N151" s="37">
        <v>0</v>
      </c>
      <c r="O151" s="37">
        <v>0</v>
      </c>
      <c r="P151" s="37">
        <v>0</v>
      </c>
      <c r="Q151" s="37">
        <v>0</v>
      </c>
      <c r="R151" s="37">
        <f t="shared" si="91"/>
        <v>18</v>
      </c>
      <c r="S151" s="37">
        <f t="shared" si="92"/>
        <v>18</v>
      </c>
      <c r="T151" s="37">
        <f t="shared" si="92"/>
        <v>0</v>
      </c>
      <c r="U151" s="37">
        <f t="shared" si="92"/>
        <v>0</v>
      </c>
      <c r="V151" s="37">
        <f t="shared" si="93"/>
        <v>0</v>
      </c>
      <c r="W151" s="38">
        <f t="shared" si="84"/>
        <v>0</v>
      </c>
      <c r="X151" s="38">
        <f t="shared" si="85"/>
        <v>0</v>
      </c>
      <c r="Y151" s="38"/>
      <c r="Z151" s="38"/>
      <c r="AA151" s="38"/>
    </row>
    <row r="152" spans="1:27" ht="18.75" hidden="1" customHeight="1">
      <c r="A152" s="35" t="s">
        <v>45</v>
      </c>
      <c r="B152" s="36" t="s">
        <v>59</v>
      </c>
      <c r="C152" s="37">
        <f t="shared" si="87"/>
        <v>746</v>
      </c>
      <c r="D152" s="37">
        <f t="shared" si="88"/>
        <v>0</v>
      </c>
      <c r="E152" s="37">
        <v>0</v>
      </c>
      <c r="F152" s="37">
        <v>0</v>
      </c>
      <c r="G152" s="37">
        <v>0</v>
      </c>
      <c r="H152" s="37">
        <f t="shared" si="89"/>
        <v>746</v>
      </c>
      <c r="I152" s="37">
        <v>746</v>
      </c>
      <c r="J152" s="37">
        <v>0</v>
      </c>
      <c r="K152" s="37">
        <v>0</v>
      </c>
      <c r="L152" s="37">
        <v>0</v>
      </c>
      <c r="M152" s="37">
        <f t="shared" si="90"/>
        <v>83.21</v>
      </c>
      <c r="N152" s="37">
        <v>83.21</v>
      </c>
      <c r="O152" s="37">
        <v>0</v>
      </c>
      <c r="P152" s="37">
        <v>0</v>
      </c>
      <c r="Q152" s="37">
        <v>0</v>
      </c>
      <c r="R152" s="37">
        <f t="shared" si="91"/>
        <v>662.79</v>
      </c>
      <c r="S152" s="37">
        <f t="shared" si="92"/>
        <v>662.79</v>
      </c>
      <c r="T152" s="37">
        <f t="shared" si="92"/>
        <v>0</v>
      </c>
      <c r="U152" s="37">
        <f t="shared" si="92"/>
        <v>0</v>
      </c>
      <c r="V152" s="37">
        <f t="shared" si="93"/>
        <v>0</v>
      </c>
      <c r="W152" s="38">
        <f t="shared" si="84"/>
        <v>0.11154155495978552</v>
      </c>
      <c r="X152" s="38">
        <f t="shared" si="85"/>
        <v>0.11154155495978552</v>
      </c>
      <c r="Y152" s="38"/>
      <c r="Z152" s="38"/>
      <c r="AA152" s="38"/>
    </row>
    <row r="153" spans="1:27" ht="22.5" hidden="1" customHeight="1">
      <c r="A153" s="35" t="s">
        <v>45</v>
      </c>
      <c r="B153" s="36" t="s">
        <v>60</v>
      </c>
      <c r="C153" s="37">
        <f t="shared" si="87"/>
        <v>405</v>
      </c>
      <c r="D153" s="37">
        <f t="shared" si="88"/>
        <v>0</v>
      </c>
      <c r="E153" s="37">
        <v>0</v>
      </c>
      <c r="F153" s="37">
        <v>0</v>
      </c>
      <c r="G153" s="37">
        <v>0</v>
      </c>
      <c r="H153" s="37">
        <f t="shared" si="89"/>
        <v>405</v>
      </c>
      <c r="I153" s="37">
        <v>405</v>
      </c>
      <c r="J153" s="37">
        <v>0</v>
      </c>
      <c r="K153" s="37">
        <v>0</v>
      </c>
      <c r="L153" s="37">
        <v>0</v>
      </c>
      <c r="M153" s="37">
        <f t="shared" si="90"/>
        <v>0</v>
      </c>
      <c r="N153" s="37">
        <v>0</v>
      </c>
      <c r="O153" s="37">
        <v>0</v>
      </c>
      <c r="P153" s="37">
        <v>0</v>
      </c>
      <c r="Q153" s="37">
        <v>0</v>
      </c>
      <c r="R153" s="37">
        <f t="shared" si="91"/>
        <v>405</v>
      </c>
      <c r="S153" s="37">
        <f t="shared" si="92"/>
        <v>405</v>
      </c>
      <c r="T153" s="37">
        <f t="shared" si="92"/>
        <v>0</v>
      </c>
      <c r="U153" s="37">
        <f t="shared" si="92"/>
        <v>0</v>
      </c>
      <c r="V153" s="37">
        <f t="shared" si="93"/>
        <v>0</v>
      </c>
      <c r="W153" s="38">
        <f t="shared" si="84"/>
        <v>0</v>
      </c>
      <c r="X153" s="38">
        <f t="shared" si="85"/>
        <v>0</v>
      </c>
      <c r="Y153" s="38"/>
      <c r="Z153" s="38"/>
      <c r="AA153" s="38"/>
    </row>
    <row r="154" spans="1:27" s="12" customFormat="1" ht="15.75" customHeight="1">
      <c r="A154" s="31" t="s">
        <v>73</v>
      </c>
      <c r="B154" s="32" t="s">
        <v>74</v>
      </c>
      <c r="C154" s="33">
        <f>+C155+C156</f>
        <v>46308</v>
      </c>
      <c r="D154" s="33">
        <f t="shared" ref="D154:V154" si="94">+D155+D156</f>
        <v>82</v>
      </c>
      <c r="E154" s="33">
        <f t="shared" si="94"/>
        <v>82</v>
      </c>
      <c r="F154" s="33">
        <f t="shared" si="94"/>
        <v>0</v>
      </c>
      <c r="G154" s="33">
        <f t="shared" si="94"/>
        <v>0</v>
      </c>
      <c r="H154" s="33">
        <f t="shared" si="94"/>
        <v>46226</v>
      </c>
      <c r="I154" s="33">
        <f t="shared" si="94"/>
        <v>24738</v>
      </c>
      <c r="J154" s="33">
        <f t="shared" si="94"/>
        <v>0</v>
      </c>
      <c r="K154" s="33">
        <f t="shared" si="94"/>
        <v>0</v>
      </c>
      <c r="L154" s="33">
        <f t="shared" si="94"/>
        <v>21488</v>
      </c>
      <c r="M154" s="33">
        <f t="shared" si="94"/>
        <v>19288.142</v>
      </c>
      <c r="N154" s="33">
        <f t="shared" si="94"/>
        <v>7393.9829999999993</v>
      </c>
      <c r="O154" s="33">
        <f t="shared" si="94"/>
        <v>0</v>
      </c>
      <c r="P154" s="33">
        <f t="shared" si="94"/>
        <v>0</v>
      </c>
      <c r="Q154" s="33">
        <f t="shared" si="94"/>
        <v>11894.159</v>
      </c>
      <c r="R154" s="33">
        <f t="shared" si="94"/>
        <v>27019.858</v>
      </c>
      <c r="S154" s="33">
        <f t="shared" si="94"/>
        <v>17426.017</v>
      </c>
      <c r="T154" s="33">
        <f t="shared" si="94"/>
        <v>0</v>
      </c>
      <c r="U154" s="33">
        <f t="shared" si="94"/>
        <v>0</v>
      </c>
      <c r="V154" s="33">
        <f t="shared" si="94"/>
        <v>9593.8410000000003</v>
      </c>
      <c r="W154" s="34">
        <f>M154/C154</f>
        <v>0.41651857130517406</v>
      </c>
      <c r="X154" s="34">
        <f>N154/(E154+I154)</f>
        <v>0.29790423045930697</v>
      </c>
      <c r="Y154" s="34"/>
      <c r="Z154" s="34"/>
      <c r="AA154" s="34">
        <f>Q154/L154</f>
        <v>0.55352564221891287</v>
      </c>
    </row>
    <row r="155" spans="1:27" ht="18.75" customHeight="1">
      <c r="A155" s="35" t="s">
        <v>42</v>
      </c>
      <c r="B155" s="36" t="s">
        <v>43</v>
      </c>
      <c r="C155" s="37">
        <f>+D155+H155</f>
        <v>29930</v>
      </c>
      <c r="D155" s="37">
        <f>SUM(E155:G155)</f>
        <v>82</v>
      </c>
      <c r="E155" s="37">
        <v>82</v>
      </c>
      <c r="F155" s="37">
        <v>0</v>
      </c>
      <c r="G155" s="37">
        <v>0</v>
      </c>
      <c r="H155" s="37">
        <f>SUM(I155:L155)</f>
        <v>29848</v>
      </c>
      <c r="I155" s="37">
        <v>8360</v>
      </c>
      <c r="J155" s="37">
        <v>0</v>
      </c>
      <c r="K155" s="37">
        <v>0</v>
      </c>
      <c r="L155" s="37">
        <v>21488</v>
      </c>
      <c r="M155" s="37">
        <f>SUM(N155:Q155)</f>
        <v>15475.199000000001</v>
      </c>
      <c r="N155" s="37">
        <v>3581.04</v>
      </c>
      <c r="O155" s="37">
        <v>0</v>
      </c>
      <c r="P155" s="37">
        <v>0</v>
      </c>
      <c r="Q155" s="37">
        <v>11894.159</v>
      </c>
      <c r="R155" s="37">
        <f>SUM(S155:V155)</f>
        <v>14454.800999999999</v>
      </c>
      <c r="S155" s="37">
        <f>(E155+I155)-N155</f>
        <v>4860.96</v>
      </c>
      <c r="T155" s="37">
        <f>(F155+J155)-O155</f>
        <v>0</v>
      </c>
      <c r="U155" s="37">
        <f>(G155+K155)-P155</f>
        <v>0</v>
      </c>
      <c r="V155" s="37">
        <f>L155-Q155</f>
        <v>9593.8410000000003</v>
      </c>
      <c r="W155" s="38">
        <f t="shared" ref="W155:W171" si="95">M155/C155</f>
        <v>0.51704640828600068</v>
      </c>
      <c r="X155" s="38">
        <f t="shared" ref="X155:X171" si="96">N155/(E155+I155)</f>
        <v>0.42419331911869224</v>
      </c>
      <c r="Y155" s="38"/>
      <c r="Z155" s="38"/>
      <c r="AA155" s="38">
        <f>Q155/L155</f>
        <v>0.55352564221891287</v>
      </c>
    </row>
    <row r="156" spans="1:27" ht="15.75" customHeight="1">
      <c r="A156" s="35" t="s">
        <v>42</v>
      </c>
      <c r="B156" s="36" t="s">
        <v>44</v>
      </c>
      <c r="C156" s="37">
        <f t="shared" ref="C156:V156" si="97">SUM(C157:C171)</f>
        <v>16378</v>
      </c>
      <c r="D156" s="37">
        <f t="shared" si="97"/>
        <v>0</v>
      </c>
      <c r="E156" s="37">
        <f t="shared" si="97"/>
        <v>0</v>
      </c>
      <c r="F156" s="37">
        <f t="shared" si="97"/>
        <v>0</v>
      </c>
      <c r="G156" s="37">
        <f t="shared" si="97"/>
        <v>0</v>
      </c>
      <c r="H156" s="37">
        <f t="shared" si="97"/>
        <v>16378</v>
      </c>
      <c r="I156" s="37">
        <f t="shared" si="97"/>
        <v>16378</v>
      </c>
      <c r="J156" s="37">
        <f t="shared" si="97"/>
        <v>0</v>
      </c>
      <c r="K156" s="37">
        <f t="shared" si="97"/>
        <v>0</v>
      </c>
      <c r="L156" s="37">
        <f t="shared" si="97"/>
        <v>0</v>
      </c>
      <c r="M156" s="37">
        <f t="shared" si="97"/>
        <v>3812.9429999999993</v>
      </c>
      <c r="N156" s="37">
        <f t="shared" si="97"/>
        <v>3812.9429999999993</v>
      </c>
      <c r="O156" s="37">
        <f t="shared" si="97"/>
        <v>0</v>
      </c>
      <c r="P156" s="37">
        <f t="shared" si="97"/>
        <v>0</v>
      </c>
      <c r="Q156" s="37">
        <f t="shared" si="97"/>
        <v>0</v>
      </c>
      <c r="R156" s="37">
        <f t="shared" si="97"/>
        <v>12565.057000000001</v>
      </c>
      <c r="S156" s="37">
        <f t="shared" si="97"/>
        <v>12565.057000000001</v>
      </c>
      <c r="T156" s="37">
        <f t="shared" si="97"/>
        <v>0</v>
      </c>
      <c r="U156" s="37">
        <f t="shared" si="97"/>
        <v>0</v>
      </c>
      <c r="V156" s="37">
        <f t="shared" si="97"/>
        <v>0</v>
      </c>
      <c r="W156" s="38">
        <f t="shared" si="95"/>
        <v>0.23280882891683963</v>
      </c>
      <c r="X156" s="38">
        <f t="shared" si="96"/>
        <v>0.23280882891683963</v>
      </c>
      <c r="Y156" s="38"/>
      <c r="Z156" s="38"/>
      <c r="AA156" s="38"/>
    </row>
    <row r="157" spans="1:27" ht="15.75" hidden="1" customHeight="1">
      <c r="A157" s="35" t="s">
        <v>45</v>
      </c>
      <c r="B157" s="36" t="s">
        <v>46</v>
      </c>
      <c r="C157" s="37">
        <f t="shared" ref="C157:C171" si="98">+D157+H157</f>
        <v>5070</v>
      </c>
      <c r="D157" s="37">
        <f t="shared" ref="D157:D171" si="99">SUM(E157:G157)</f>
        <v>0</v>
      </c>
      <c r="E157" s="37">
        <v>0</v>
      </c>
      <c r="F157" s="37">
        <v>0</v>
      </c>
      <c r="G157" s="37">
        <v>0</v>
      </c>
      <c r="H157" s="37">
        <f t="shared" ref="H157:H171" si="100">SUM(I157:L157)</f>
        <v>5070</v>
      </c>
      <c r="I157" s="37">
        <v>5070</v>
      </c>
      <c r="J157" s="37">
        <v>0</v>
      </c>
      <c r="K157" s="37">
        <v>0</v>
      </c>
      <c r="L157" s="37">
        <v>0</v>
      </c>
      <c r="M157" s="37">
        <f t="shared" ref="M157:M171" si="101">SUM(N157:Q157)</f>
        <v>1840.3819999999998</v>
      </c>
      <c r="N157" s="37">
        <v>1840.3819999999998</v>
      </c>
      <c r="O157" s="37">
        <v>0</v>
      </c>
      <c r="P157" s="37">
        <v>0</v>
      </c>
      <c r="Q157" s="37">
        <v>0</v>
      </c>
      <c r="R157" s="37">
        <f t="shared" ref="R157:R171" si="102">SUM(S157:V157)</f>
        <v>3229.6180000000004</v>
      </c>
      <c r="S157" s="37">
        <f t="shared" ref="S157:U171" si="103">(E157+I157)-N157</f>
        <v>3229.6180000000004</v>
      </c>
      <c r="T157" s="37">
        <f t="shared" si="103"/>
        <v>0</v>
      </c>
      <c r="U157" s="37">
        <f t="shared" si="103"/>
        <v>0</v>
      </c>
      <c r="V157" s="37">
        <f t="shared" ref="V157:V171" si="104">L157-Q157</f>
        <v>0</v>
      </c>
      <c r="W157" s="38">
        <f t="shared" si="95"/>
        <v>0.36299447731755419</v>
      </c>
      <c r="X157" s="38">
        <f t="shared" si="96"/>
        <v>0.36299447731755419</v>
      </c>
      <c r="Y157" s="38"/>
      <c r="Z157" s="38"/>
      <c r="AA157" s="38"/>
    </row>
    <row r="158" spans="1:27" ht="15.75" hidden="1" customHeight="1">
      <c r="A158" s="35" t="s">
        <v>45</v>
      </c>
      <c r="B158" s="36" t="s">
        <v>47</v>
      </c>
      <c r="C158" s="37">
        <f t="shared" si="98"/>
        <v>3600</v>
      </c>
      <c r="D158" s="37">
        <f t="shared" si="99"/>
        <v>0</v>
      </c>
      <c r="E158" s="37">
        <v>0</v>
      </c>
      <c r="F158" s="37">
        <v>0</v>
      </c>
      <c r="G158" s="37">
        <v>0</v>
      </c>
      <c r="H158" s="37">
        <f t="shared" si="100"/>
        <v>3600</v>
      </c>
      <c r="I158" s="37">
        <v>3600</v>
      </c>
      <c r="J158" s="37">
        <v>0</v>
      </c>
      <c r="K158" s="37">
        <v>0</v>
      </c>
      <c r="L158" s="37">
        <v>0</v>
      </c>
      <c r="M158" s="37">
        <f t="shared" si="101"/>
        <v>411</v>
      </c>
      <c r="N158" s="37">
        <v>411</v>
      </c>
      <c r="O158" s="37">
        <v>0</v>
      </c>
      <c r="P158" s="37">
        <v>0</v>
      </c>
      <c r="Q158" s="37">
        <v>0</v>
      </c>
      <c r="R158" s="37">
        <f t="shared" si="102"/>
        <v>3189</v>
      </c>
      <c r="S158" s="37">
        <f t="shared" si="103"/>
        <v>3189</v>
      </c>
      <c r="T158" s="37">
        <f t="shared" si="103"/>
        <v>0</v>
      </c>
      <c r="U158" s="37">
        <f t="shared" si="103"/>
        <v>0</v>
      </c>
      <c r="V158" s="37">
        <f t="shared" si="104"/>
        <v>0</v>
      </c>
      <c r="W158" s="38">
        <f t="shared" si="95"/>
        <v>0.11416666666666667</v>
      </c>
      <c r="X158" s="38">
        <f t="shared" si="96"/>
        <v>0.11416666666666667</v>
      </c>
      <c r="Y158" s="38"/>
      <c r="Z158" s="38"/>
      <c r="AA158" s="38"/>
    </row>
    <row r="159" spans="1:27" ht="15.75" hidden="1" customHeight="1">
      <c r="A159" s="35" t="s">
        <v>45</v>
      </c>
      <c r="B159" s="36" t="s">
        <v>48</v>
      </c>
      <c r="C159" s="37">
        <f t="shared" si="98"/>
        <v>450</v>
      </c>
      <c r="D159" s="37">
        <f t="shared" si="99"/>
        <v>0</v>
      </c>
      <c r="E159" s="37">
        <v>0</v>
      </c>
      <c r="F159" s="37">
        <v>0</v>
      </c>
      <c r="G159" s="37">
        <v>0</v>
      </c>
      <c r="H159" s="37">
        <f t="shared" si="100"/>
        <v>450</v>
      </c>
      <c r="I159" s="37">
        <v>450</v>
      </c>
      <c r="J159" s="37">
        <v>0</v>
      </c>
      <c r="K159" s="37">
        <v>0</v>
      </c>
      <c r="L159" s="37">
        <v>0</v>
      </c>
      <c r="M159" s="37">
        <f t="shared" si="101"/>
        <v>15</v>
      </c>
      <c r="N159" s="37">
        <v>15</v>
      </c>
      <c r="O159" s="37">
        <v>0</v>
      </c>
      <c r="P159" s="37">
        <v>0</v>
      </c>
      <c r="Q159" s="37">
        <v>0</v>
      </c>
      <c r="R159" s="37">
        <f t="shared" si="102"/>
        <v>435</v>
      </c>
      <c r="S159" s="37">
        <f t="shared" si="103"/>
        <v>435</v>
      </c>
      <c r="T159" s="37">
        <f t="shared" si="103"/>
        <v>0</v>
      </c>
      <c r="U159" s="37">
        <f t="shared" si="103"/>
        <v>0</v>
      </c>
      <c r="V159" s="37">
        <f t="shared" si="104"/>
        <v>0</v>
      </c>
      <c r="W159" s="38">
        <f t="shared" si="95"/>
        <v>3.3333333333333333E-2</v>
      </c>
      <c r="X159" s="38">
        <f t="shared" si="96"/>
        <v>3.3333333333333333E-2</v>
      </c>
      <c r="Y159" s="38"/>
      <c r="Z159" s="38"/>
      <c r="AA159" s="38"/>
    </row>
    <row r="160" spans="1:27" ht="24" hidden="1" customHeight="1">
      <c r="A160" s="35" t="s">
        <v>45</v>
      </c>
      <c r="B160" s="36" t="s">
        <v>49</v>
      </c>
      <c r="C160" s="37">
        <f t="shared" si="98"/>
        <v>450</v>
      </c>
      <c r="D160" s="37">
        <f t="shared" si="99"/>
        <v>0</v>
      </c>
      <c r="E160" s="37">
        <v>0</v>
      </c>
      <c r="F160" s="37">
        <v>0</v>
      </c>
      <c r="G160" s="37">
        <v>0</v>
      </c>
      <c r="H160" s="37">
        <f t="shared" si="100"/>
        <v>450</v>
      </c>
      <c r="I160" s="37">
        <v>450</v>
      </c>
      <c r="J160" s="37">
        <v>0</v>
      </c>
      <c r="K160" s="37">
        <v>0</v>
      </c>
      <c r="L160" s="37">
        <v>0</v>
      </c>
      <c r="M160" s="37">
        <f t="shared" si="101"/>
        <v>0</v>
      </c>
      <c r="N160" s="37">
        <v>0</v>
      </c>
      <c r="O160" s="37">
        <v>0</v>
      </c>
      <c r="P160" s="37">
        <v>0</v>
      </c>
      <c r="Q160" s="37">
        <v>0</v>
      </c>
      <c r="R160" s="37">
        <f t="shared" si="102"/>
        <v>450</v>
      </c>
      <c r="S160" s="37">
        <f t="shared" si="103"/>
        <v>450</v>
      </c>
      <c r="T160" s="37">
        <f t="shared" si="103"/>
        <v>0</v>
      </c>
      <c r="U160" s="37">
        <f t="shared" si="103"/>
        <v>0</v>
      </c>
      <c r="V160" s="37">
        <f t="shared" si="104"/>
        <v>0</v>
      </c>
      <c r="W160" s="38">
        <f t="shared" si="95"/>
        <v>0</v>
      </c>
      <c r="X160" s="38">
        <f t="shared" si="96"/>
        <v>0</v>
      </c>
      <c r="Y160" s="38"/>
      <c r="Z160" s="38"/>
      <c r="AA160" s="38"/>
    </row>
    <row r="161" spans="1:27" ht="25.5" hidden="1" customHeight="1">
      <c r="A161" s="35" t="s">
        <v>45</v>
      </c>
      <c r="B161" s="36" t="s">
        <v>50</v>
      </c>
      <c r="C161" s="37">
        <f t="shared" si="98"/>
        <v>200</v>
      </c>
      <c r="D161" s="37">
        <f t="shared" si="99"/>
        <v>0</v>
      </c>
      <c r="E161" s="37">
        <v>0</v>
      </c>
      <c r="F161" s="37">
        <v>0</v>
      </c>
      <c r="G161" s="37">
        <v>0</v>
      </c>
      <c r="H161" s="37">
        <f t="shared" si="100"/>
        <v>200</v>
      </c>
      <c r="I161" s="37">
        <v>200</v>
      </c>
      <c r="J161" s="37">
        <v>0</v>
      </c>
      <c r="K161" s="37">
        <v>0</v>
      </c>
      <c r="L161" s="37">
        <v>0</v>
      </c>
      <c r="M161" s="37">
        <f t="shared" si="101"/>
        <v>0</v>
      </c>
      <c r="N161" s="37">
        <v>0</v>
      </c>
      <c r="O161" s="37">
        <v>0</v>
      </c>
      <c r="P161" s="37">
        <v>0</v>
      </c>
      <c r="Q161" s="37">
        <v>0</v>
      </c>
      <c r="R161" s="37">
        <f t="shared" si="102"/>
        <v>200</v>
      </c>
      <c r="S161" s="37">
        <f t="shared" si="103"/>
        <v>200</v>
      </c>
      <c r="T161" s="37">
        <f t="shared" si="103"/>
        <v>0</v>
      </c>
      <c r="U161" s="37">
        <f t="shared" si="103"/>
        <v>0</v>
      </c>
      <c r="V161" s="37">
        <f t="shared" si="104"/>
        <v>0</v>
      </c>
      <c r="W161" s="38">
        <f t="shared" si="95"/>
        <v>0</v>
      </c>
      <c r="X161" s="38">
        <f t="shared" si="96"/>
        <v>0</v>
      </c>
      <c r="Y161" s="38"/>
      <c r="Z161" s="38"/>
      <c r="AA161" s="38"/>
    </row>
    <row r="162" spans="1:27" ht="26.25" hidden="1" customHeight="1">
      <c r="A162" s="35" t="s">
        <v>45</v>
      </c>
      <c r="B162" s="36" t="s">
        <v>51</v>
      </c>
      <c r="C162" s="37">
        <f t="shared" si="98"/>
        <v>0</v>
      </c>
      <c r="D162" s="37">
        <f t="shared" si="99"/>
        <v>0</v>
      </c>
      <c r="E162" s="37">
        <v>0</v>
      </c>
      <c r="F162" s="37">
        <v>0</v>
      </c>
      <c r="G162" s="37">
        <v>0</v>
      </c>
      <c r="H162" s="37">
        <f t="shared" si="100"/>
        <v>0</v>
      </c>
      <c r="I162" s="37">
        <v>0</v>
      </c>
      <c r="J162" s="37">
        <v>0</v>
      </c>
      <c r="K162" s="37">
        <v>0</v>
      </c>
      <c r="L162" s="37">
        <v>0</v>
      </c>
      <c r="M162" s="37">
        <f t="shared" si="101"/>
        <v>0</v>
      </c>
      <c r="N162" s="37">
        <v>0</v>
      </c>
      <c r="O162" s="37">
        <v>0</v>
      </c>
      <c r="P162" s="37">
        <v>0</v>
      </c>
      <c r="Q162" s="37">
        <v>0</v>
      </c>
      <c r="R162" s="37">
        <f t="shared" si="102"/>
        <v>0</v>
      </c>
      <c r="S162" s="37">
        <f t="shared" si="103"/>
        <v>0</v>
      </c>
      <c r="T162" s="37">
        <f t="shared" si="103"/>
        <v>0</v>
      </c>
      <c r="U162" s="37">
        <f t="shared" si="103"/>
        <v>0</v>
      </c>
      <c r="V162" s="37">
        <f t="shared" si="104"/>
        <v>0</v>
      </c>
      <c r="W162" s="38"/>
      <c r="X162" s="38"/>
      <c r="Y162" s="38"/>
      <c r="Z162" s="38"/>
      <c r="AA162" s="38"/>
    </row>
    <row r="163" spans="1:27" ht="20.25" hidden="1" customHeight="1">
      <c r="A163" s="35" t="s">
        <v>45</v>
      </c>
      <c r="B163" s="36" t="s">
        <v>52</v>
      </c>
      <c r="C163" s="37">
        <f t="shared" si="98"/>
        <v>600</v>
      </c>
      <c r="D163" s="37">
        <f t="shared" si="99"/>
        <v>0</v>
      </c>
      <c r="E163" s="37">
        <v>0</v>
      </c>
      <c r="F163" s="37">
        <v>0</v>
      </c>
      <c r="G163" s="37">
        <v>0</v>
      </c>
      <c r="H163" s="37">
        <f t="shared" si="100"/>
        <v>600</v>
      </c>
      <c r="I163" s="37">
        <v>600</v>
      </c>
      <c r="J163" s="37">
        <v>0</v>
      </c>
      <c r="K163" s="37">
        <v>0</v>
      </c>
      <c r="L163" s="37">
        <v>0</v>
      </c>
      <c r="M163" s="37">
        <f t="shared" si="101"/>
        <v>16.256</v>
      </c>
      <c r="N163" s="37">
        <v>16.256</v>
      </c>
      <c r="O163" s="37">
        <v>0</v>
      </c>
      <c r="P163" s="37">
        <v>0</v>
      </c>
      <c r="Q163" s="37">
        <v>0</v>
      </c>
      <c r="R163" s="37">
        <f t="shared" si="102"/>
        <v>583.74400000000003</v>
      </c>
      <c r="S163" s="37">
        <f t="shared" si="103"/>
        <v>583.74400000000003</v>
      </c>
      <c r="T163" s="37">
        <f t="shared" si="103"/>
        <v>0</v>
      </c>
      <c r="U163" s="37">
        <f t="shared" si="103"/>
        <v>0</v>
      </c>
      <c r="V163" s="37">
        <f t="shared" si="104"/>
        <v>0</v>
      </c>
      <c r="W163" s="38">
        <f t="shared" si="95"/>
        <v>2.7093333333333334E-2</v>
      </c>
      <c r="X163" s="38">
        <f t="shared" si="96"/>
        <v>2.7093333333333334E-2</v>
      </c>
      <c r="Y163" s="38"/>
      <c r="Z163" s="38"/>
      <c r="AA163" s="38"/>
    </row>
    <row r="164" spans="1:27" ht="15.75" hidden="1" customHeight="1">
      <c r="A164" s="35" t="s">
        <v>45</v>
      </c>
      <c r="B164" s="36" t="s">
        <v>53</v>
      </c>
      <c r="C164" s="37">
        <f t="shared" si="98"/>
        <v>1800</v>
      </c>
      <c r="D164" s="37">
        <f t="shared" si="99"/>
        <v>0</v>
      </c>
      <c r="E164" s="37">
        <v>0</v>
      </c>
      <c r="F164" s="37">
        <v>0</v>
      </c>
      <c r="G164" s="37">
        <v>0</v>
      </c>
      <c r="H164" s="37">
        <f t="shared" si="100"/>
        <v>1800</v>
      </c>
      <c r="I164" s="37">
        <v>1800</v>
      </c>
      <c r="J164" s="37">
        <v>0</v>
      </c>
      <c r="K164" s="37">
        <v>0</v>
      </c>
      <c r="L164" s="37">
        <v>0</v>
      </c>
      <c r="M164" s="37">
        <f t="shared" si="101"/>
        <v>511.30500000000001</v>
      </c>
      <c r="N164" s="37">
        <v>511.30500000000001</v>
      </c>
      <c r="O164" s="37">
        <v>0</v>
      </c>
      <c r="P164" s="37">
        <v>0</v>
      </c>
      <c r="Q164" s="37">
        <v>0</v>
      </c>
      <c r="R164" s="37">
        <f t="shared" si="102"/>
        <v>1288.6949999999999</v>
      </c>
      <c r="S164" s="37">
        <f t="shared" si="103"/>
        <v>1288.6949999999999</v>
      </c>
      <c r="T164" s="37">
        <f t="shared" si="103"/>
        <v>0</v>
      </c>
      <c r="U164" s="37">
        <f t="shared" si="103"/>
        <v>0</v>
      </c>
      <c r="V164" s="37">
        <f t="shared" si="104"/>
        <v>0</v>
      </c>
      <c r="W164" s="38">
        <f t="shared" si="95"/>
        <v>0.28405833333333336</v>
      </c>
      <c r="X164" s="38">
        <f t="shared" si="96"/>
        <v>0.28405833333333336</v>
      </c>
      <c r="Y164" s="38"/>
      <c r="Z164" s="38"/>
      <c r="AA164" s="38"/>
    </row>
    <row r="165" spans="1:27" ht="15.75" hidden="1" customHeight="1">
      <c r="A165" s="35" t="s">
        <v>45</v>
      </c>
      <c r="B165" s="36" t="s">
        <v>54</v>
      </c>
      <c r="C165" s="37">
        <f t="shared" si="98"/>
        <v>950</v>
      </c>
      <c r="D165" s="37">
        <f t="shared" si="99"/>
        <v>0</v>
      </c>
      <c r="E165" s="37">
        <v>0</v>
      </c>
      <c r="F165" s="37">
        <v>0</v>
      </c>
      <c r="G165" s="37">
        <v>0</v>
      </c>
      <c r="H165" s="37">
        <f t="shared" si="100"/>
        <v>950</v>
      </c>
      <c r="I165" s="37">
        <v>950</v>
      </c>
      <c r="J165" s="37">
        <v>0</v>
      </c>
      <c r="K165" s="37">
        <v>0</v>
      </c>
      <c r="L165" s="37">
        <v>0</v>
      </c>
      <c r="M165" s="37">
        <f t="shared" si="101"/>
        <v>750</v>
      </c>
      <c r="N165" s="37">
        <v>750</v>
      </c>
      <c r="O165" s="37">
        <v>0</v>
      </c>
      <c r="P165" s="37">
        <v>0</v>
      </c>
      <c r="Q165" s="37">
        <v>0</v>
      </c>
      <c r="R165" s="37">
        <f t="shared" si="102"/>
        <v>200</v>
      </c>
      <c r="S165" s="37">
        <f t="shared" si="103"/>
        <v>200</v>
      </c>
      <c r="T165" s="37">
        <f t="shared" si="103"/>
        <v>0</v>
      </c>
      <c r="U165" s="37">
        <f t="shared" si="103"/>
        <v>0</v>
      </c>
      <c r="V165" s="37">
        <f t="shared" si="104"/>
        <v>0</v>
      </c>
      <c r="W165" s="38">
        <f t="shared" si="95"/>
        <v>0.78947368421052633</v>
      </c>
      <c r="X165" s="38">
        <f t="shared" si="96"/>
        <v>0.78947368421052633</v>
      </c>
      <c r="Y165" s="38"/>
      <c r="Z165" s="38"/>
      <c r="AA165" s="38"/>
    </row>
    <row r="166" spans="1:27" ht="15.75" hidden="1" customHeight="1">
      <c r="A166" s="35" t="s">
        <v>45</v>
      </c>
      <c r="B166" s="36" t="s">
        <v>55</v>
      </c>
      <c r="C166" s="37">
        <f t="shared" si="98"/>
        <v>300</v>
      </c>
      <c r="D166" s="37">
        <f t="shared" si="99"/>
        <v>0</v>
      </c>
      <c r="E166" s="37">
        <v>0</v>
      </c>
      <c r="F166" s="37">
        <v>0</v>
      </c>
      <c r="G166" s="37">
        <v>0</v>
      </c>
      <c r="H166" s="37">
        <f t="shared" si="100"/>
        <v>300</v>
      </c>
      <c r="I166" s="37">
        <v>300</v>
      </c>
      <c r="J166" s="37">
        <v>0</v>
      </c>
      <c r="K166" s="37">
        <v>0</v>
      </c>
      <c r="L166" s="37">
        <v>0</v>
      </c>
      <c r="M166" s="37">
        <f t="shared" si="101"/>
        <v>0</v>
      </c>
      <c r="N166" s="37">
        <v>0</v>
      </c>
      <c r="O166" s="37">
        <v>0</v>
      </c>
      <c r="P166" s="37">
        <v>0</v>
      </c>
      <c r="Q166" s="37">
        <v>0</v>
      </c>
      <c r="R166" s="37">
        <f t="shared" si="102"/>
        <v>300</v>
      </c>
      <c r="S166" s="37">
        <f t="shared" si="103"/>
        <v>300</v>
      </c>
      <c r="T166" s="37">
        <f t="shared" si="103"/>
        <v>0</v>
      </c>
      <c r="U166" s="37">
        <f t="shared" si="103"/>
        <v>0</v>
      </c>
      <c r="V166" s="37">
        <f t="shared" si="104"/>
        <v>0</v>
      </c>
      <c r="W166" s="38">
        <f t="shared" si="95"/>
        <v>0</v>
      </c>
      <c r="X166" s="38">
        <f t="shared" si="96"/>
        <v>0</v>
      </c>
      <c r="Y166" s="38"/>
      <c r="Z166" s="38"/>
      <c r="AA166" s="38"/>
    </row>
    <row r="167" spans="1:27" ht="15.75" hidden="1" customHeight="1">
      <c r="A167" s="35" t="s">
        <v>45</v>
      </c>
      <c r="B167" s="36" t="s">
        <v>56</v>
      </c>
      <c r="C167" s="37">
        <f t="shared" si="98"/>
        <v>200</v>
      </c>
      <c r="D167" s="37">
        <f t="shared" si="99"/>
        <v>0</v>
      </c>
      <c r="E167" s="37">
        <v>0</v>
      </c>
      <c r="F167" s="37">
        <v>0</v>
      </c>
      <c r="G167" s="37">
        <v>0</v>
      </c>
      <c r="H167" s="37">
        <f t="shared" si="100"/>
        <v>200</v>
      </c>
      <c r="I167" s="37">
        <v>200</v>
      </c>
      <c r="J167" s="37">
        <v>0</v>
      </c>
      <c r="K167" s="37">
        <v>0</v>
      </c>
      <c r="L167" s="37">
        <v>0</v>
      </c>
      <c r="M167" s="37">
        <f t="shared" si="101"/>
        <v>0</v>
      </c>
      <c r="N167" s="37">
        <v>0</v>
      </c>
      <c r="O167" s="37">
        <v>0</v>
      </c>
      <c r="P167" s="37">
        <v>0</v>
      </c>
      <c r="Q167" s="37">
        <v>0</v>
      </c>
      <c r="R167" s="37">
        <f t="shared" si="102"/>
        <v>200</v>
      </c>
      <c r="S167" s="37">
        <f t="shared" si="103"/>
        <v>200</v>
      </c>
      <c r="T167" s="37">
        <f t="shared" si="103"/>
        <v>0</v>
      </c>
      <c r="U167" s="37">
        <f t="shared" si="103"/>
        <v>0</v>
      </c>
      <c r="V167" s="37">
        <f t="shared" si="104"/>
        <v>0</v>
      </c>
      <c r="W167" s="38">
        <f t="shared" si="95"/>
        <v>0</v>
      </c>
      <c r="X167" s="38">
        <f t="shared" si="96"/>
        <v>0</v>
      </c>
      <c r="Y167" s="38"/>
      <c r="Z167" s="38"/>
      <c r="AA167" s="38"/>
    </row>
    <row r="168" spans="1:27" ht="15.75" hidden="1" customHeight="1">
      <c r="A168" s="35" t="s">
        <v>45</v>
      </c>
      <c r="B168" s="36" t="s">
        <v>57</v>
      </c>
      <c r="C168" s="37">
        <f t="shared" si="98"/>
        <v>0</v>
      </c>
      <c r="D168" s="37">
        <f t="shared" si="99"/>
        <v>0</v>
      </c>
      <c r="E168" s="37">
        <v>0</v>
      </c>
      <c r="F168" s="37">
        <v>0</v>
      </c>
      <c r="G168" s="37">
        <v>0</v>
      </c>
      <c r="H168" s="37">
        <f t="shared" si="100"/>
        <v>0</v>
      </c>
      <c r="I168" s="37">
        <v>0</v>
      </c>
      <c r="J168" s="37">
        <v>0</v>
      </c>
      <c r="K168" s="37">
        <v>0</v>
      </c>
      <c r="L168" s="37">
        <v>0</v>
      </c>
      <c r="M168" s="37">
        <f t="shared" si="101"/>
        <v>0</v>
      </c>
      <c r="N168" s="37">
        <v>0</v>
      </c>
      <c r="O168" s="37">
        <v>0</v>
      </c>
      <c r="P168" s="37">
        <v>0</v>
      </c>
      <c r="Q168" s="37">
        <v>0</v>
      </c>
      <c r="R168" s="37">
        <f t="shared" si="102"/>
        <v>0</v>
      </c>
      <c r="S168" s="37">
        <f t="shared" si="103"/>
        <v>0</v>
      </c>
      <c r="T168" s="37">
        <f t="shared" si="103"/>
        <v>0</v>
      </c>
      <c r="U168" s="37">
        <f t="shared" si="103"/>
        <v>0</v>
      </c>
      <c r="V168" s="37">
        <f t="shared" si="104"/>
        <v>0</v>
      </c>
      <c r="W168" s="38"/>
      <c r="X168" s="38"/>
      <c r="Y168" s="38"/>
      <c r="Z168" s="38"/>
      <c r="AA168" s="38"/>
    </row>
    <row r="169" spans="1:27" ht="21" hidden="1">
      <c r="A169" s="35" t="s">
        <v>45</v>
      </c>
      <c r="B169" s="36" t="s">
        <v>58</v>
      </c>
      <c r="C169" s="37">
        <f t="shared" si="98"/>
        <v>294</v>
      </c>
      <c r="D169" s="37">
        <f t="shared" si="99"/>
        <v>0</v>
      </c>
      <c r="E169" s="37">
        <v>0</v>
      </c>
      <c r="F169" s="37">
        <v>0</v>
      </c>
      <c r="G169" s="37">
        <v>0</v>
      </c>
      <c r="H169" s="37">
        <f t="shared" si="100"/>
        <v>294</v>
      </c>
      <c r="I169" s="37">
        <v>294</v>
      </c>
      <c r="J169" s="37">
        <v>0</v>
      </c>
      <c r="K169" s="37">
        <v>0</v>
      </c>
      <c r="L169" s="37">
        <v>0</v>
      </c>
      <c r="M169" s="37">
        <f t="shared" si="101"/>
        <v>85</v>
      </c>
      <c r="N169" s="37">
        <v>85</v>
      </c>
      <c r="O169" s="37">
        <v>0</v>
      </c>
      <c r="P169" s="37">
        <v>0</v>
      </c>
      <c r="Q169" s="37">
        <v>0</v>
      </c>
      <c r="R169" s="37">
        <f t="shared" si="102"/>
        <v>209</v>
      </c>
      <c r="S169" s="37">
        <f t="shared" si="103"/>
        <v>209</v>
      </c>
      <c r="T169" s="37">
        <f t="shared" si="103"/>
        <v>0</v>
      </c>
      <c r="U169" s="37">
        <f t="shared" si="103"/>
        <v>0</v>
      </c>
      <c r="V169" s="37">
        <f t="shared" si="104"/>
        <v>0</v>
      </c>
      <c r="W169" s="38">
        <f t="shared" si="95"/>
        <v>0.28911564625850339</v>
      </c>
      <c r="X169" s="38">
        <f t="shared" si="96"/>
        <v>0.28911564625850339</v>
      </c>
      <c r="Y169" s="38"/>
      <c r="Z169" s="38"/>
      <c r="AA169" s="38"/>
    </row>
    <row r="170" spans="1:27" ht="18.75" hidden="1" customHeight="1">
      <c r="A170" s="35" t="s">
        <v>45</v>
      </c>
      <c r="B170" s="36" t="s">
        <v>59</v>
      </c>
      <c r="C170" s="37">
        <f t="shared" si="98"/>
        <v>1240</v>
      </c>
      <c r="D170" s="37">
        <f t="shared" si="99"/>
        <v>0</v>
      </c>
      <c r="E170" s="37">
        <v>0</v>
      </c>
      <c r="F170" s="37">
        <v>0</v>
      </c>
      <c r="G170" s="37">
        <v>0</v>
      </c>
      <c r="H170" s="37">
        <f t="shared" si="100"/>
        <v>1240</v>
      </c>
      <c r="I170" s="37">
        <v>1240</v>
      </c>
      <c r="J170" s="37">
        <v>0</v>
      </c>
      <c r="K170" s="37">
        <v>0</v>
      </c>
      <c r="L170" s="37">
        <v>0</v>
      </c>
      <c r="M170" s="37">
        <f t="shared" si="101"/>
        <v>184</v>
      </c>
      <c r="N170" s="37">
        <v>184</v>
      </c>
      <c r="O170" s="37">
        <v>0</v>
      </c>
      <c r="P170" s="37">
        <v>0</v>
      </c>
      <c r="Q170" s="37">
        <v>0</v>
      </c>
      <c r="R170" s="37">
        <f t="shared" si="102"/>
        <v>1056</v>
      </c>
      <c r="S170" s="37">
        <f t="shared" si="103"/>
        <v>1056</v>
      </c>
      <c r="T170" s="37">
        <f t="shared" si="103"/>
        <v>0</v>
      </c>
      <c r="U170" s="37">
        <f t="shared" si="103"/>
        <v>0</v>
      </c>
      <c r="V170" s="37">
        <f t="shared" si="104"/>
        <v>0</v>
      </c>
      <c r="W170" s="38">
        <f t="shared" si="95"/>
        <v>0.14838709677419354</v>
      </c>
      <c r="X170" s="38">
        <f t="shared" si="96"/>
        <v>0.14838709677419354</v>
      </c>
      <c r="Y170" s="38"/>
      <c r="Z170" s="38"/>
      <c r="AA170" s="38"/>
    </row>
    <row r="171" spans="1:27" ht="22.5" hidden="1" customHeight="1">
      <c r="A171" s="35" t="s">
        <v>45</v>
      </c>
      <c r="B171" s="36" t="s">
        <v>60</v>
      </c>
      <c r="C171" s="37">
        <f t="shared" si="98"/>
        <v>1224</v>
      </c>
      <c r="D171" s="37">
        <f t="shared" si="99"/>
        <v>0</v>
      </c>
      <c r="E171" s="37">
        <v>0</v>
      </c>
      <c r="F171" s="37">
        <v>0</v>
      </c>
      <c r="G171" s="37">
        <v>0</v>
      </c>
      <c r="H171" s="37">
        <f t="shared" si="100"/>
        <v>1224</v>
      </c>
      <c r="I171" s="37">
        <v>1224</v>
      </c>
      <c r="J171" s="37">
        <v>0</v>
      </c>
      <c r="K171" s="37">
        <v>0</v>
      </c>
      <c r="L171" s="37">
        <v>0</v>
      </c>
      <c r="M171" s="37">
        <f t="shared" si="101"/>
        <v>0</v>
      </c>
      <c r="N171" s="37">
        <v>0</v>
      </c>
      <c r="O171" s="37">
        <v>0</v>
      </c>
      <c r="P171" s="37">
        <v>0</v>
      </c>
      <c r="Q171" s="37">
        <v>0</v>
      </c>
      <c r="R171" s="37">
        <f t="shared" si="102"/>
        <v>1224</v>
      </c>
      <c r="S171" s="37">
        <f t="shared" si="103"/>
        <v>1224</v>
      </c>
      <c r="T171" s="37">
        <f t="shared" si="103"/>
        <v>0</v>
      </c>
      <c r="U171" s="37">
        <f t="shared" si="103"/>
        <v>0</v>
      </c>
      <c r="V171" s="37">
        <f t="shared" si="104"/>
        <v>0</v>
      </c>
      <c r="W171" s="38">
        <f t="shared" si="95"/>
        <v>0</v>
      </c>
      <c r="X171" s="38">
        <f t="shared" si="96"/>
        <v>0</v>
      </c>
      <c r="Y171" s="38"/>
      <c r="Z171" s="38"/>
      <c r="AA171" s="38"/>
    </row>
    <row r="172" spans="1:27" s="12" customFormat="1" ht="15.75" customHeight="1">
      <c r="A172" s="31" t="s">
        <v>75</v>
      </c>
      <c r="B172" s="32" t="s">
        <v>76</v>
      </c>
      <c r="C172" s="33">
        <f>+C173+C174</f>
        <v>37819.346453999999</v>
      </c>
      <c r="D172" s="33">
        <f t="shared" ref="D172:V172" si="105">+D173+D174</f>
        <v>3306.346454</v>
      </c>
      <c r="E172" s="33">
        <f t="shared" si="105"/>
        <v>3306.346454</v>
      </c>
      <c r="F172" s="33">
        <f t="shared" si="105"/>
        <v>0</v>
      </c>
      <c r="G172" s="33">
        <f t="shared" si="105"/>
        <v>0</v>
      </c>
      <c r="H172" s="33">
        <f t="shared" si="105"/>
        <v>34513</v>
      </c>
      <c r="I172" s="33">
        <f t="shared" si="105"/>
        <v>17405</v>
      </c>
      <c r="J172" s="33">
        <f t="shared" si="105"/>
        <v>0</v>
      </c>
      <c r="K172" s="33">
        <f t="shared" si="105"/>
        <v>0</v>
      </c>
      <c r="L172" s="33">
        <f t="shared" si="105"/>
        <v>17108</v>
      </c>
      <c r="M172" s="33">
        <f t="shared" si="105"/>
        <v>5921.4281729999993</v>
      </c>
      <c r="N172" s="33">
        <f t="shared" si="105"/>
        <v>2782.141173</v>
      </c>
      <c r="O172" s="33">
        <f t="shared" si="105"/>
        <v>0</v>
      </c>
      <c r="P172" s="33">
        <f t="shared" si="105"/>
        <v>0</v>
      </c>
      <c r="Q172" s="33">
        <f t="shared" si="105"/>
        <v>3139.2869999999998</v>
      </c>
      <c r="R172" s="33">
        <f t="shared" si="105"/>
        <v>31897.918280999998</v>
      </c>
      <c r="S172" s="33">
        <f t="shared" si="105"/>
        <v>17929.205280999999</v>
      </c>
      <c r="T172" s="33">
        <f t="shared" si="105"/>
        <v>0</v>
      </c>
      <c r="U172" s="33">
        <f t="shared" si="105"/>
        <v>0</v>
      </c>
      <c r="V172" s="33">
        <f t="shared" si="105"/>
        <v>13968.713</v>
      </c>
      <c r="W172" s="34">
        <f>M172/C172</f>
        <v>0.15657140400885255</v>
      </c>
      <c r="X172" s="34">
        <f>N172/(E172+I172)</f>
        <v>0.13432932422714039</v>
      </c>
      <c r="Y172" s="34"/>
      <c r="Z172" s="34"/>
      <c r="AA172" s="34">
        <f>Q172/L172</f>
        <v>0.18349818798223053</v>
      </c>
    </row>
    <row r="173" spans="1:27" ht="18.75" customHeight="1">
      <c r="A173" s="35" t="s">
        <v>42</v>
      </c>
      <c r="B173" s="36" t="s">
        <v>43</v>
      </c>
      <c r="C173" s="37">
        <f>+D173+H173</f>
        <v>25309.262999999999</v>
      </c>
      <c r="D173" s="37">
        <f>SUM(E173:G173)</f>
        <v>2961.2629999999999</v>
      </c>
      <c r="E173" s="37">
        <v>2961.2629999999999</v>
      </c>
      <c r="F173" s="37">
        <v>0</v>
      </c>
      <c r="G173" s="37">
        <v>0</v>
      </c>
      <c r="H173" s="37">
        <f>SUM(I173:L173)</f>
        <v>22348</v>
      </c>
      <c r="I173" s="37">
        <v>5240</v>
      </c>
      <c r="J173" s="37">
        <v>0</v>
      </c>
      <c r="K173" s="37">
        <v>0</v>
      </c>
      <c r="L173" s="37">
        <v>17108</v>
      </c>
      <c r="M173" s="37">
        <f>SUM(N173:Q173)</f>
        <v>4072.2637369999998</v>
      </c>
      <c r="N173" s="37">
        <v>932.97673699999996</v>
      </c>
      <c r="O173" s="37">
        <v>0</v>
      </c>
      <c r="P173" s="37">
        <v>0</v>
      </c>
      <c r="Q173" s="37">
        <v>3139.2869999999998</v>
      </c>
      <c r="R173" s="37">
        <f>SUM(S173:V173)</f>
        <v>21236.999262999998</v>
      </c>
      <c r="S173" s="37">
        <f>(E173+I173)-N173</f>
        <v>7268.2862629999991</v>
      </c>
      <c r="T173" s="37">
        <f>(F173+J173)-O173</f>
        <v>0</v>
      </c>
      <c r="U173" s="37">
        <f>(G173+K173)-P173</f>
        <v>0</v>
      </c>
      <c r="V173" s="37">
        <f>L173-Q173</f>
        <v>13968.713</v>
      </c>
      <c r="W173" s="38">
        <f t="shared" ref="W173:W188" si="106">M173/C173</f>
        <v>0.16090013118912233</v>
      </c>
      <c r="X173" s="38">
        <f t="shared" ref="X173:X188" si="107">N173/(E173+I173)</f>
        <v>0.11376012901915231</v>
      </c>
      <c r="Y173" s="38"/>
      <c r="Z173" s="38"/>
      <c r="AA173" s="38">
        <f>Q173/L173</f>
        <v>0.18349818798223053</v>
      </c>
    </row>
    <row r="174" spans="1:27" ht="15.75" customHeight="1">
      <c r="A174" s="35" t="s">
        <v>42</v>
      </c>
      <c r="B174" s="36" t="s">
        <v>44</v>
      </c>
      <c r="C174" s="37">
        <f t="shared" ref="C174:V174" si="108">SUM(C175:C189)</f>
        <v>12510.083454</v>
      </c>
      <c r="D174" s="37">
        <f t="shared" si="108"/>
        <v>345.08345399999996</v>
      </c>
      <c r="E174" s="37">
        <f t="shared" si="108"/>
        <v>345.08345399999996</v>
      </c>
      <c r="F174" s="37">
        <f t="shared" si="108"/>
        <v>0</v>
      </c>
      <c r="G174" s="37">
        <f t="shared" si="108"/>
        <v>0</v>
      </c>
      <c r="H174" s="37">
        <f t="shared" si="108"/>
        <v>12165</v>
      </c>
      <c r="I174" s="37">
        <f t="shared" si="108"/>
        <v>12165</v>
      </c>
      <c r="J174" s="37">
        <f t="shared" si="108"/>
        <v>0</v>
      </c>
      <c r="K174" s="37">
        <f t="shared" si="108"/>
        <v>0</v>
      </c>
      <c r="L174" s="37">
        <f t="shared" si="108"/>
        <v>0</v>
      </c>
      <c r="M174" s="37">
        <f t="shared" si="108"/>
        <v>1849.1644359999998</v>
      </c>
      <c r="N174" s="37">
        <f t="shared" si="108"/>
        <v>1849.1644359999998</v>
      </c>
      <c r="O174" s="37">
        <f t="shared" si="108"/>
        <v>0</v>
      </c>
      <c r="P174" s="37">
        <f t="shared" si="108"/>
        <v>0</v>
      </c>
      <c r="Q174" s="37">
        <f t="shared" si="108"/>
        <v>0</v>
      </c>
      <c r="R174" s="37">
        <f t="shared" si="108"/>
        <v>10660.919018000001</v>
      </c>
      <c r="S174" s="37">
        <f t="shared" si="108"/>
        <v>10660.919018000001</v>
      </c>
      <c r="T174" s="37">
        <f t="shared" si="108"/>
        <v>0</v>
      </c>
      <c r="U174" s="37">
        <f t="shared" si="108"/>
        <v>0</v>
      </c>
      <c r="V174" s="37">
        <f t="shared" si="108"/>
        <v>0</v>
      </c>
      <c r="W174" s="38">
        <f t="shared" si="106"/>
        <v>0.14781391689347556</v>
      </c>
      <c r="X174" s="38">
        <f t="shared" si="107"/>
        <v>0.14781391689347556</v>
      </c>
      <c r="Y174" s="38"/>
      <c r="Z174" s="38"/>
      <c r="AA174" s="38"/>
    </row>
    <row r="175" spans="1:27" ht="15.75" hidden="1" customHeight="1">
      <c r="A175" s="35" t="s">
        <v>45</v>
      </c>
      <c r="B175" s="36" t="s">
        <v>46</v>
      </c>
      <c r="C175" s="37">
        <f t="shared" ref="C175:C189" si="109">+D175+H175</f>
        <v>3875.0834540000001</v>
      </c>
      <c r="D175" s="37">
        <f t="shared" ref="D175:D189" si="110">SUM(E175:G175)</f>
        <v>335.08345399999996</v>
      </c>
      <c r="E175" s="37">
        <v>335.08345399999996</v>
      </c>
      <c r="F175" s="37">
        <v>0</v>
      </c>
      <c r="G175" s="37">
        <v>0</v>
      </c>
      <c r="H175" s="37">
        <f t="shared" ref="H175:H189" si="111">SUM(I175:L175)</f>
        <v>3540</v>
      </c>
      <c r="I175" s="37">
        <v>3540</v>
      </c>
      <c r="J175" s="37">
        <v>0</v>
      </c>
      <c r="K175" s="37">
        <v>0</v>
      </c>
      <c r="L175" s="37">
        <v>0</v>
      </c>
      <c r="M175" s="37">
        <f t="shared" ref="M175:M189" si="112">SUM(N175:Q175)</f>
        <v>1660.9644359999998</v>
      </c>
      <c r="N175" s="37">
        <v>1660.9644359999998</v>
      </c>
      <c r="O175" s="37">
        <v>0</v>
      </c>
      <c r="P175" s="37">
        <v>0</v>
      </c>
      <c r="Q175" s="37">
        <v>0</v>
      </c>
      <c r="R175" s="37">
        <f t="shared" ref="R175:R189" si="113">SUM(S175:V175)</f>
        <v>2214.1190180000003</v>
      </c>
      <c r="S175" s="37">
        <f t="shared" ref="S175:U189" si="114">(E175+I175)-N175</f>
        <v>2214.1190180000003</v>
      </c>
      <c r="T175" s="37">
        <f t="shared" si="114"/>
        <v>0</v>
      </c>
      <c r="U175" s="37">
        <f t="shared" si="114"/>
        <v>0</v>
      </c>
      <c r="V175" s="37">
        <f t="shared" ref="V175:V189" si="115">L175-Q175</f>
        <v>0</v>
      </c>
      <c r="W175" s="38">
        <f t="shared" si="106"/>
        <v>0.42862675235690545</v>
      </c>
      <c r="X175" s="38">
        <f t="shared" si="107"/>
        <v>0.42862675235690545</v>
      </c>
      <c r="Y175" s="38"/>
      <c r="Z175" s="38"/>
      <c r="AA175" s="38"/>
    </row>
    <row r="176" spans="1:27" ht="15.75" hidden="1" customHeight="1">
      <c r="A176" s="35" t="s">
        <v>45</v>
      </c>
      <c r="B176" s="36" t="s">
        <v>47</v>
      </c>
      <c r="C176" s="37">
        <f t="shared" si="109"/>
        <v>2490</v>
      </c>
      <c r="D176" s="37">
        <f t="shared" si="110"/>
        <v>0</v>
      </c>
      <c r="E176" s="37">
        <v>0</v>
      </c>
      <c r="F176" s="37">
        <v>0</v>
      </c>
      <c r="G176" s="37">
        <v>0</v>
      </c>
      <c r="H176" s="37">
        <f t="shared" si="111"/>
        <v>2490</v>
      </c>
      <c r="I176" s="37">
        <v>2490</v>
      </c>
      <c r="J176" s="37">
        <v>0</v>
      </c>
      <c r="K176" s="37">
        <v>0</v>
      </c>
      <c r="L176" s="37">
        <v>0</v>
      </c>
      <c r="M176" s="37">
        <f t="shared" si="112"/>
        <v>25.2</v>
      </c>
      <c r="N176" s="37">
        <v>25.2</v>
      </c>
      <c r="O176" s="37">
        <v>0</v>
      </c>
      <c r="P176" s="37">
        <v>0</v>
      </c>
      <c r="Q176" s="37">
        <v>0</v>
      </c>
      <c r="R176" s="37">
        <f t="shared" si="113"/>
        <v>2464.8000000000002</v>
      </c>
      <c r="S176" s="37">
        <f t="shared" si="114"/>
        <v>2464.8000000000002</v>
      </c>
      <c r="T176" s="37">
        <f t="shared" si="114"/>
        <v>0</v>
      </c>
      <c r="U176" s="37">
        <f t="shared" si="114"/>
        <v>0</v>
      </c>
      <c r="V176" s="37">
        <f t="shared" si="115"/>
        <v>0</v>
      </c>
      <c r="W176" s="38">
        <f t="shared" si="106"/>
        <v>1.0120481927710843E-2</v>
      </c>
      <c r="X176" s="38">
        <f t="shared" si="107"/>
        <v>1.0120481927710843E-2</v>
      </c>
      <c r="Y176" s="38"/>
      <c r="Z176" s="38"/>
      <c r="AA176" s="38"/>
    </row>
    <row r="177" spans="1:27" ht="15.75" hidden="1" customHeight="1">
      <c r="A177" s="35" t="s">
        <v>45</v>
      </c>
      <c r="B177" s="36" t="s">
        <v>48</v>
      </c>
      <c r="C177" s="37">
        <f t="shared" si="109"/>
        <v>315</v>
      </c>
      <c r="D177" s="37">
        <f t="shared" si="110"/>
        <v>0</v>
      </c>
      <c r="E177" s="37">
        <v>0</v>
      </c>
      <c r="F177" s="37">
        <v>0</v>
      </c>
      <c r="G177" s="37">
        <v>0</v>
      </c>
      <c r="H177" s="37">
        <f t="shared" si="111"/>
        <v>315</v>
      </c>
      <c r="I177" s="37">
        <v>315</v>
      </c>
      <c r="J177" s="37">
        <v>0</v>
      </c>
      <c r="K177" s="37">
        <v>0</v>
      </c>
      <c r="L177" s="37">
        <v>0</v>
      </c>
      <c r="M177" s="37">
        <f t="shared" si="112"/>
        <v>0</v>
      </c>
      <c r="N177" s="37">
        <v>0</v>
      </c>
      <c r="O177" s="37">
        <v>0</v>
      </c>
      <c r="P177" s="37">
        <v>0</v>
      </c>
      <c r="Q177" s="37">
        <v>0</v>
      </c>
      <c r="R177" s="37">
        <f t="shared" si="113"/>
        <v>315</v>
      </c>
      <c r="S177" s="37">
        <f t="shared" si="114"/>
        <v>315</v>
      </c>
      <c r="T177" s="37">
        <f t="shared" si="114"/>
        <v>0</v>
      </c>
      <c r="U177" s="37">
        <f t="shared" si="114"/>
        <v>0</v>
      </c>
      <c r="V177" s="37">
        <f t="shared" si="115"/>
        <v>0</v>
      </c>
      <c r="W177" s="38">
        <f t="shared" si="106"/>
        <v>0</v>
      </c>
      <c r="X177" s="38">
        <f t="shared" si="107"/>
        <v>0</v>
      </c>
      <c r="Y177" s="38"/>
      <c r="Z177" s="38"/>
      <c r="AA177" s="38"/>
    </row>
    <row r="178" spans="1:27" ht="24" hidden="1" customHeight="1">
      <c r="A178" s="35" t="s">
        <v>45</v>
      </c>
      <c r="B178" s="36" t="s">
        <v>49</v>
      </c>
      <c r="C178" s="37">
        <f t="shared" si="109"/>
        <v>315</v>
      </c>
      <c r="D178" s="37">
        <f t="shared" si="110"/>
        <v>0</v>
      </c>
      <c r="E178" s="37">
        <v>0</v>
      </c>
      <c r="F178" s="37">
        <v>0</v>
      </c>
      <c r="G178" s="37">
        <v>0</v>
      </c>
      <c r="H178" s="37">
        <f t="shared" si="111"/>
        <v>315</v>
      </c>
      <c r="I178" s="37">
        <v>315</v>
      </c>
      <c r="J178" s="37">
        <v>0</v>
      </c>
      <c r="K178" s="37">
        <v>0</v>
      </c>
      <c r="L178" s="37">
        <v>0</v>
      </c>
      <c r="M178" s="37">
        <f t="shared" si="112"/>
        <v>0</v>
      </c>
      <c r="N178" s="37">
        <v>0</v>
      </c>
      <c r="O178" s="37">
        <v>0</v>
      </c>
      <c r="P178" s="37">
        <v>0</v>
      </c>
      <c r="Q178" s="37">
        <v>0</v>
      </c>
      <c r="R178" s="37">
        <f t="shared" si="113"/>
        <v>315</v>
      </c>
      <c r="S178" s="37">
        <f t="shared" si="114"/>
        <v>315</v>
      </c>
      <c r="T178" s="37">
        <f t="shared" si="114"/>
        <v>0</v>
      </c>
      <c r="U178" s="37">
        <f t="shared" si="114"/>
        <v>0</v>
      </c>
      <c r="V178" s="37">
        <f t="shared" si="115"/>
        <v>0</v>
      </c>
      <c r="W178" s="38">
        <f t="shared" si="106"/>
        <v>0</v>
      </c>
      <c r="X178" s="38">
        <f t="shared" si="107"/>
        <v>0</v>
      </c>
      <c r="Y178" s="38"/>
      <c r="Z178" s="38"/>
      <c r="AA178" s="38"/>
    </row>
    <row r="179" spans="1:27" ht="25.5" hidden="1" customHeight="1">
      <c r="A179" s="35" t="s">
        <v>45</v>
      </c>
      <c r="B179" s="36" t="s">
        <v>50</v>
      </c>
      <c r="C179" s="37">
        <f t="shared" si="109"/>
        <v>200</v>
      </c>
      <c r="D179" s="37">
        <f t="shared" si="110"/>
        <v>0</v>
      </c>
      <c r="E179" s="37">
        <v>0</v>
      </c>
      <c r="F179" s="37">
        <v>0</v>
      </c>
      <c r="G179" s="37">
        <v>0</v>
      </c>
      <c r="H179" s="37">
        <f t="shared" si="111"/>
        <v>200</v>
      </c>
      <c r="I179" s="37">
        <v>200</v>
      </c>
      <c r="J179" s="37">
        <v>0</v>
      </c>
      <c r="K179" s="37">
        <v>0</v>
      </c>
      <c r="L179" s="37">
        <v>0</v>
      </c>
      <c r="M179" s="37">
        <f t="shared" si="112"/>
        <v>0</v>
      </c>
      <c r="N179" s="37">
        <v>0</v>
      </c>
      <c r="O179" s="37">
        <v>0</v>
      </c>
      <c r="P179" s="37">
        <v>0</v>
      </c>
      <c r="Q179" s="37">
        <v>0</v>
      </c>
      <c r="R179" s="37">
        <f t="shared" si="113"/>
        <v>200</v>
      </c>
      <c r="S179" s="37">
        <f t="shared" si="114"/>
        <v>200</v>
      </c>
      <c r="T179" s="37">
        <f t="shared" si="114"/>
        <v>0</v>
      </c>
      <c r="U179" s="37">
        <f t="shared" si="114"/>
        <v>0</v>
      </c>
      <c r="V179" s="37">
        <f t="shared" si="115"/>
        <v>0</v>
      </c>
      <c r="W179" s="38">
        <f t="shared" si="106"/>
        <v>0</v>
      </c>
      <c r="X179" s="38">
        <f t="shared" si="107"/>
        <v>0</v>
      </c>
      <c r="Y179" s="38"/>
      <c r="Z179" s="38"/>
      <c r="AA179" s="38"/>
    </row>
    <row r="180" spans="1:27" ht="26.25" hidden="1" customHeight="1">
      <c r="A180" s="35" t="s">
        <v>45</v>
      </c>
      <c r="B180" s="36" t="s">
        <v>51</v>
      </c>
      <c r="C180" s="37">
        <f t="shared" si="109"/>
        <v>0</v>
      </c>
      <c r="D180" s="37">
        <f t="shared" si="110"/>
        <v>0</v>
      </c>
      <c r="E180" s="37">
        <v>0</v>
      </c>
      <c r="F180" s="37">
        <v>0</v>
      </c>
      <c r="G180" s="37">
        <v>0</v>
      </c>
      <c r="H180" s="37">
        <f t="shared" si="111"/>
        <v>0</v>
      </c>
      <c r="I180" s="37">
        <v>0</v>
      </c>
      <c r="J180" s="37">
        <v>0</v>
      </c>
      <c r="K180" s="37">
        <v>0</v>
      </c>
      <c r="L180" s="37">
        <v>0</v>
      </c>
      <c r="M180" s="37">
        <f t="shared" si="112"/>
        <v>0</v>
      </c>
      <c r="N180" s="37">
        <v>0</v>
      </c>
      <c r="O180" s="37">
        <v>0</v>
      </c>
      <c r="P180" s="37">
        <v>0</v>
      </c>
      <c r="Q180" s="37">
        <v>0</v>
      </c>
      <c r="R180" s="37">
        <f t="shared" si="113"/>
        <v>0</v>
      </c>
      <c r="S180" s="37">
        <f t="shared" si="114"/>
        <v>0</v>
      </c>
      <c r="T180" s="37">
        <f t="shared" si="114"/>
        <v>0</v>
      </c>
      <c r="U180" s="37">
        <f t="shared" si="114"/>
        <v>0</v>
      </c>
      <c r="V180" s="37">
        <f t="shared" si="115"/>
        <v>0</v>
      </c>
      <c r="W180" s="38"/>
      <c r="X180" s="38"/>
      <c r="Y180" s="38"/>
      <c r="Z180" s="38"/>
      <c r="AA180" s="38"/>
    </row>
    <row r="181" spans="1:27" ht="20.25" hidden="1" customHeight="1">
      <c r="A181" s="35" t="s">
        <v>45</v>
      </c>
      <c r="B181" s="36" t="s">
        <v>52</v>
      </c>
      <c r="C181" s="37">
        <f t="shared" si="109"/>
        <v>420</v>
      </c>
      <c r="D181" s="37">
        <f t="shared" si="110"/>
        <v>0</v>
      </c>
      <c r="E181" s="37">
        <v>0</v>
      </c>
      <c r="F181" s="37">
        <v>0</v>
      </c>
      <c r="G181" s="37">
        <v>0</v>
      </c>
      <c r="H181" s="37">
        <f t="shared" si="111"/>
        <v>420</v>
      </c>
      <c r="I181" s="37">
        <v>420</v>
      </c>
      <c r="J181" s="37">
        <v>0</v>
      </c>
      <c r="K181" s="37">
        <v>0</v>
      </c>
      <c r="L181" s="37">
        <v>0</v>
      </c>
      <c r="M181" s="37">
        <f t="shared" si="112"/>
        <v>0</v>
      </c>
      <c r="N181" s="37">
        <v>0</v>
      </c>
      <c r="O181" s="37">
        <v>0</v>
      </c>
      <c r="P181" s="37">
        <v>0</v>
      </c>
      <c r="Q181" s="37">
        <v>0</v>
      </c>
      <c r="R181" s="37">
        <f t="shared" si="113"/>
        <v>420</v>
      </c>
      <c r="S181" s="37">
        <f t="shared" si="114"/>
        <v>420</v>
      </c>
      <c r="T181" s="37">
        <f t="shared" si="114"/>
        <v>0</v>
      </c>
      <c r="U181" s="37">
        <f t="shared" si="114"/>
        <v>0</v>
      </c>
      <c r="V181" s="37">
        <f t="shared" si="115"/>
        <v>0</v>
      </c>
      <c r="W181" s="38">
        <f t="shared" si="106"/>
        <v>0</v>
      </c>
      <c r="X181" s="38">
        <f t="shared" si="107"/>
        <v>0</v>
      </c>
      <c r="Y181" s="38"/>
      <c r="Z181" s="38"/>
      <c r="AA181" s="38"/>
    </row>
    <row r="182" spans="1:27" ht="15.75" hidden="1" customHeight="1">
      <c r="A182" s="35" t="s">
        <v>45</v>
      </c>
      <c r="B182" s="36" t="s">
        <v>53</v>
      </c>
      <c r="C182" s="37">
        <f t="shared" si="109"/>
        <v>1260</v>
      </c>
      <c r="D182" s="37">
        <f t="shared" si="110"/>
        <v>0</v>
      </c>
      <c r="E182" s="37">
        <v>0</v>
      </c>
      <c r="F182" s="37">
        <v>0</v>
      </c>
      <c r="G182" s="37">
        <v>0</v>
      </c>
      <c r="H182" s="37">
        <f t="shared" si="111"/>
        <v>1260</v>
      </c>
      <c r="I182" s="37">
        <v>1260</v>
      </c>
      <c r="J182" s="37">
        <v>0</v>
      </c>
      <c r="K182" s="37">
        <v>0</v>
      </c>
      <c r="L182" s="37">
        <v>0</v>
      </c>
      <c r="M182" s="37">
        <f t="shared" si="112"/>
        <v>36</v>
      </c>
      <c r="N182" s="37">
        <v>36</v>
      </c>
      <c r="O182" s="37">
        <v>0</v>
      </c>
      <c r="P182" s="37">
        <v>0</v>
      </c>
      <c r="Q182" s="37">
        <v>0</v>
      </c>
      <c r="R182" s="37">
        <f t="shared" si="113"/>
        <v>1224</v>
      </c>
      <c r="S182" s="37">
        <f t="shared" si="114"/>
        <v>1224</v>
      </c>
      <c r="T182" s="37">
        <f t="shared" si="114"/>
        <v>0</v>
      </c>
      <c r="U182" s="37">
        <f t="shared" si="114"/>
        <v>0</v>
      </c>
      <c r="V182" s="37">
        <f t="shared" si="115"/>
        <v>0</v>
      </c>
      <c r="W182" s="38">
        <f t="shared" si="106"/>
        <v>2.8571428571428571E-2</v>
      </c>
      <c r="X182" s="38">
        <f t="shared" si="107"/>
        <v>2.8571428571428571E-2</v>
      </c>
      <c r="Y182" s="38"/>
      <c r="Z182" s="38"/>
      <c r="AA182" s="38"/>
    </row>
    <row r="183" spans="1:27" ht="15.75" hidden="1" customHeight="1">
      <c r="A183" s="35" t="s">
        <v>45</v>
      </c>
      <c r="B183" s="36" t="s">
        <v>54</v>
      </c>
      <c r="C183" s="37">
        <f t="shared" si="109"/>
        <v>698</v>
      </c>
      <c r="D183" s="37">
        <f t="shared" si="110"/>
        <v>0</v>
      </c>
      <c r="E183" s="37">
        <v>0</v>
      </c>
      <c r="F183" s="37">
        <v>0</v>
      </c>
      <c r="G183" s="37">
        <v>0</v>
      </c>
      <c r="H183" s="37">
        <f t="shared" si="111"/>
        <v>698</v>
      </c>
      <c r="I183" s="37">
        <v>698</v>
      </c>
      <c r="J183" s="37">
        <v>0</v>
      </c>
      <c r="K183" s="37">
        <v>0</v>
      </c>
      <c r="L183" s="37">
        <v>0</v>
      </c>
      <c r="M183" s="37">
        <f t="shared" si="112"/>
        <v>97</v>
      </c>
      <c r="N183" s="37">
        <v>97</v>
      </c>
      <c r="O183" s="37">
        <v>0</v>
      </c>
      <c r="P183" s="37">
        <v>0</v>
      </c>
      <c r="Q183" s="37">
        <v>0</v>
      </c>
      <c r="R183" s="37">
        <f t="shared" si="113"/>
        <v>601</v>
      </c>
      <c r="S183" s="37">
        <f t="shared" si="114"/>
        <v>601</v>
      </c>
      <c r="T183" s="37">
        <f t="shared" si="114"/>
        <v>0</v>
      </c>
      <c r="U183" s="37">
        <f t="shared" si="114"/>
        <v>0</v>
      </c>
      <c r="V183" s="37">
        <f t="shared" si="115"/>
        <v>0</v>
      </c>
      <c r="W183" s="38">
        <f t="shared" si="106"/>
        <v>0.13896848137535817</v>
      </c>
      <c r="X183" s="38">
        <f t="shared" si="107"/>
        <v>0.13896848137535817</v>
      </c>
      <c r="Y183" s="38"/>
      <c r="Z183" s="38"/>
      <c r="AA183" s="38"/>
    </row>
    <row r="184" spans="1:27" ht="15.75" hidden="1" customHeight="1">
      <c r="A184" s="35" t="s">
        <v>45</v>
      </c>
      <c r="B184" s="36" t="s">
        <v>55</v>
      </c>
      <c r="C184" s="37">
        <f t="shared" si="109"/>
        <v>600</v>
      </c>
      <c r="D184" s="37">
        <f t="shared" si="110"/>
        <v>0</v>
      </c>
      <c r="E184" s="37">
        <v>0</v>
      </c>
      <c r="F184" s="37">
        <v>0</v>
      </c>
      <c r="G184" s="37">
        <v>0</v>
      </c>
      <c r="H184" s="37">
        <f t="shared" si="111"/>
        <v>600</v>
      </c>
      <c r="I184" s="37">
        <v>600</v>
      </c>
      <c r="J184" s="37">
        <v>0</v>
      </c>
      <c r="K184" s="37">
        <v>0</v>
      </c>
      <c r="L184" s="37">
        <v>0</v>
      </c>
      <c r="M184" s="37">
        <f t="shared" si="112"/>
        <v>0</v>
      </c>
      <c r="N184" s="37">
        <v>0</v>
      </c>
      <c r="O184" s="37">
        <v>0</v>
      </c>
      <c r="P184" s="37">
        <v>0</v>
      </c>
      <c r="Q184" s="37">
        <v>0</v>
      </c>
      <c r="R184" s="37">
        <f t="shared" si="113"/>
        <v>600</v>
      </c>
      <c r="S184" s="37">
        <f t="shared" si="114"/>
        <v>600</v>
      </c>
      <c r="T184" s="37">
        <f t="shared" si="114"/>
        <v>0</v>
      </c>
      <c r="U184" s="37">
        <f t="shared" si="114"/>
        <v>0</v>
      </c>
      <c r="V184" s="37">
        <f t="shared" si="115"/>
        <v>0</v>
      </c>
      <c r="W184" s="38">
        <f t="shared" si="106"/>
        <v>0</v>
      </c>
      <c r="X184" s="38">
        <f t="shared" si="107"/>
        <v>0</v>
      </c>
      <c r="Y184" s="38"/>
      <c r="Z184" s="38"/>
      <c r="AA184" s="38"/>
    </row>
    <row r="185" spans="1:27" ht="15.75" hidden="1" customHeight="1">
      <c r="A185" s="35" t="s">
        <v>45</v>
      </c>
      <c r="B185" s="36" t="s">
        <v>56</v>
      </c>
      <c r="C185" s="37">
        <f t="shared" si="109"/>
        <v>1100</v>
      </c>
      <c r="D185" s="37">
        <f t="shared" si="110"/>
        <v>0</v>
      </c>
      <c r="E185" s="37">
        <v>0</v>
      </c>
      <c r="F185" s="37">
        <v>0</v>
      </c>
      <c r="G185" s="37">
        <v>0</v>
      </c>
      <c r="H185" s="37">
        <f t="shared" si="111"/>
        <v>1100</v>
      </c>
      <c r="I185" s="37">
        <v>1100</v>
      </c>
      <c r="J185" s="37">
        <v>0</v>
      </c>
      <c r="K185" s="37">
        <v>0</v>
      </c>
      <c r="L185" s="37">
        <v>0</v>
      </c>
      <c r="M185" s="37">
        <f t="shared" si="112"/>
        <v>0</v>
      </c>
      <c r="N185" s="37">
        <v>0</v>
      </c>
      <c r="O185" s="37">
        <v>0</v>
      </c>
      <c r="P185" s="37">
        <v>0</v>
      </c>
      <c r="Q185" s="37">
        <v>0</v>
      </c>
      <c r="R185" s="37">
        <f t="shared" si="113"/>
        <v>1100</v>
      </c>
      <c r="S185" s="37">
        <f t="shared" si="114"/>
        <v>1100</v>
      </c>
      <c r="T185" s="37">
        <f t="shared" si="114"/>
        <v>0</v>
      </c>
      <c r="U185" s="37">
        <f t="shared" si="114"/>
        <v>0</v>
      </c>
      <c r="V185" s="37">
        <f t="shared" si="115"/>
        <v>0</v>
      </c>
      <c r="W185" s="38">
        <f t="shared" si="106"/>
        <v>0</v>
      </c>
      <c r="X185" s="38">
        <f t="shared" si="107"/>
        <v>0</v>
      </c>
      <c r="Y185" s="38"/>
      <c r="Z185" s="38"/>
      <c r="AA185" s="38"/>
    </row>
    <row r="186" spans="1:27" ht="15.75" hidden="1" customHeight="1">
      <c r="A186" s="35" t="s">
        <v>45</v>
      </c>
      <c r="B186" s="36" t="s">
        <v>57</v>
      </c>
      <c r="C186" s="37">
        <f t="shared" si="109"/>
        <v>300</v>
      </c>
      <c r="D186" s="37">
        <f t="shared" si="110"/>
        <v>0</v>
      </c>
      <c r="E186" s="37">
        <v>0</v>
      </c>
      <c r="F186" s="37">
        <v>0</v>
      </c>
      <c r="G186" s="37">
        <v>0</v>
      </c>
      <c r="H186" s="37">
        <f t="shared" si="111"/>
        <v>300</v>
      </c>
      <c r="I186" s="37">
        <v>300</v>
      </c>
      <c r="J186" s="37">
        <v>0</v>
      </c>
      <c r="K186" s="37">
        <v>0</v>
      </c>
      <c r="L186" s="37">
        <v>0</v>
      </c>
      <c r="M186" s="37">
        <f t="shared" si="112"/>
        <v>0</v>
      </c>
      <c r="N186" s="37">
        <v>0</v>
      </c>
      <c r="O186" s="37">
        <v>0</v>
      </c>
      <c r="P186" s="37">
        <v>0</v>
      </c>
      <c r="Q186" s="37">
        <v>0</v>
      </c>
      <c r="R186" s="37">
        <f t="shared" si="113"/>
        <v>300</v>
      </c>
      <c r="S186" s="37">
        <f t="shared" si="114"/>
        <v>300</v>
      </c>
      <c r="T186" s="37">
        <f t="shared" si="114"/>
        <v>0</v>
      </c>
      <c r="U186" s="37">
        <f t="shared" si="114"/>
        <v>0</v>
      </c>
      <c r="V186" s="37">
        <f t="shared" si="115"/>
        <v>0</v>
      </c>
      <c r="W186" s="38">
        <f t="shared" si="106"/>
        <v>0</v>
      </c>
      <c r="X186" s="38">
        <f t="shared" si="107"/>
        <v>0</v>
      </c>
      <c r="Y186" s="38"/>
      <c r="Z186" s="38"/>
      <c r="AA186" s="38"/>
    </row>
    <row r="187" spans="1:27" ht="21" hidden="1">
      <c r="A187" s="35" t="s">
        <v>45</v>
      </c>
      <c r="B187" s="36" t="s">
        <v>58</v>
      </c>
      <c r="C187" s="37">
        <f t="shared" si="109"/>
        <v>29</v>
      </c>
      <c r="D187" s="37">
        <f t="shared" si="110"/>
        <v>0</v>
      </c>
      <c r="E187" s="37">
        <v>0</v>
      </c>
      <c r="F187" s="37">
        <v>0</v>
      </c>
      <c r="G187" s="37">
        <v>0</v>
      </c>
      <c r="H187" s="37">
        <f t="shared" si="111"/>
        <v>29</v>
      </c>
      <c r="I187" s="37">
        <v>29</v>
      </c>
      <c r="J187" s="37">
        <v>0</v>
      </c>
      <c r="K187" s="37">
        <v>0</v>
      </c>
      <c r="L187" s="37">
        <v>0</v>
      </c>
      <c r="M187" s="37">
        <f t="shared" si="112"/>
        <v>0</v>
      </c>
      <c r="N187" s="37">
        <v>0</v>
      </c>
      <c r="O187" s="37">
        <v>0</v>
      </c>
      <c r="P187" s="37">
        <v>0</v>
      </c>
      <c r="Q187" s="37">
        <v>0</v>
      </c>
      <c r="R187" s="37">
        <f t="shared" si="113"/>
        <v>29</v>
      </c>
      <c r="S187" s="37">
        <f t="shared" si="114"/>
        <v>29</v>
      </c>
      <c r="T187" s="37">
        <f t="shared" si="114"/>
        <v>0</v>
      </c>
      <c r="U187" s="37">
        <f t="shared" si="114"/>
        <v>0</v>
      </c>
      <c r="V187" s="37">
        <f t="shared" si="115"/>
        <v>0</v>
      </c>
      <c r="W187" s="38">
        <f t="shared" si="106"/>
        <v>0</v>
      </c>
      <c r="X187" s="38">
        <f t="shared" si="107"/>
        <v>0</v>
      </c>
      <c r="Y187" s="38"/>
      <c r="Z187" s="38"/>
      <c r="AA187" s="38"/>
    </row>
    <row r="188" spans="1:27" ht="18.75" hidden="1" customHeight="1">
      <c r="A188" s="35" t="s">
        <v>45</v>
      </c>
      <c r="B188" s="36" t="s">
        <v>59</v>
      </c>
      <c r="C188" s="37">
        <f t="shared" si="109"/>
        <v>908</v>
      </c>
      <c r="D188" s="37">
        <f t="shared" si="110"/>
        <v>10</v>
      </c>
      <c r="E188" s="37">
        <v>10</v>
      </c>
      <c r="F188" s="37">
        <v>0</v>
      </c>
      <c r="G188" s="37">
        <v>0</v>
      </c>
      <c r="H188" s="37">
        <f t="shared" si="111"/>
        <v>898</v>
      </c>
      <c r="I188" s="37">
        <v>898</v>
      </c>
      <c r="J188" s="37">
        <v>0</v>
      </c>
      <c r="K188" s="37">
        <v>0</v>
      </c>
      <c r="L188" s="37">
        <v>0</v>
      </c>
      <c r="M188" s="37">
        <f t="shared" si="112"/>
        <v>30</v>
      </c>
      <c r="N188" s="37">
        <v>30</v>
      </c>
      <c r="O188" s="37">
        <v>0</v>
      </c>
      <c r="P188" s="37">
        <v>0</v>
      </c>
      <c r="Q188" s="37">
        <v>0</v>
      </c>
      <c r="R188" s="37">
        <f t="shared" si="113"/>
        <v>878</v>
      </c>
      <c r="S188" s="37">
        <f t="shared" si="114"/>
        <v>878</v>
      </c>
      <c r="T188" s="37">
        <f t="shared" si="114"/>
        <v>0</v>
      </c>
      <c r="U188" s="37">
        <f t="shared" si="114"/>
        <v>0</v>
      </c>
      <c r="V188" s="37">
        <f t="shared" si="115"/>
        <v>0</v>
      </c>
      <c r="W188" s="38">
        <f t="shared" si="106"/>
        <v>3.3039647577092511E-2</v>
      </c>
      <c r="X188" s="38">
        <f t="shared" si="107"/>
        <v>3.3039647577092511E-2</v>
      </c>
      <c r="Y188" s="38"/>
      <c r="Z188" s="38"/>
      <c r="AA188" s="38"/>
    </row>
    <row r="189" spans="1:27" ht="22.5" hidden="1" customHeight="1">
      <c r="A189" s="35" t="s">
        <v>45</v>
      </c>
      <c r="B189" s="36" t="s">
        <v>60</v>
      </c>
      <c r="C189" s="37">
        <f t="shared" si="109"/>
        <v>0</v>
      </c>
      <c r="D189" s="37">
        <f t="shared" si="110"/>
        <v>0</v>
      </c>
      <c r="E189" s="37">
        <v>0</v>
      </c>
      <c r="F189" s="37">
        <v>0</v>
      </c>
      <c r="G189" s="37">
        <v>0</v>
      </c>
      <c r="H189" s="37">
        <f t="shared" si="111"/>
        <v>0</v>
      </c>
      <c r="I189" s="37">
        <v>0</v>
      </c>
      <c r="J189" s="37">
        <v>0</v>
      </c>
      <c r="K189" s="37">
        <v>0</v>
      </c>
      <c r="L189" s="37">
        <v>0</v>
      </c>
      <c r="M189" s="37">
        <f t="shared" si="112"/>
        <v>0</v>
      </c>
      <c r="N189" s="37">
        <v>0</v>
      </c>
      <c r="O189" s="37">
        <v>0</v>
      </c>
      <c r="P189" s="37">
        <v>0</v>
      </c>
      <c r="Q189" s="37">
        <v>0</v>
      </c>
      <c r="R189" s="37">
        <f t="shared" si="113"/>
        <v>0</v>
      </c>
      <c r="S189" s="37">
        <f t="shared" si="114"/>
        <v>0</v>
      </c>
      <c r="T189" s="37">
        <f t="shared" si="114"/>
        <v>0</v>
      </c>
      <c r="U189" s="37">
        <f t="shared" si="114"/>
        <v>0</v>
      </c>
      <c r="V189" s="37">
        <f t="shared" si="115"/>
        <v>0</v>
      </c>
      <c r="W189" s="38"/>
      <c r="X189" s="38"/>
      <c r="Y189" s="38"/>
      <c r="Z189" s="38"/>
      <c r="AA189" s="38"/>
    </row>
    <row r="190" spans="1:27" s="12" customFormat="1" ht="15.75" customHeight="1">
      <c r="A190" s="31" t="s">
        <v>77</v>
      </c>
      <c r="B190" s="32" t="s">
        <v>78</v>
      </c>
      <c r="C190" s="33">
        <f>+C192+C191</f>
        <v>1562</v>
      </c>
      <c r="D190" s="33">
        <f t="shared" ref="D190:U190" si="116">+D192+D191</f>
        <v>0</v>
      </c>
      <c r="E190" s="33">
        <f t="shared" si="116"/>
        <v>0</v>
      </c>
      <c r="F190" s="33">
        <f t="shared" si="116"/>
        <v>0</v>
      </c>
      <c r="G190" s="33">
        <f t="shared" si="116"/>
        <v>0</v>
      </c>
      <c r="H190" s="33">
        <f t="shared" si="116"/>
        <v>1562</v>
      </c>
      <c r="I190" s="33">
        <f t="shared" si="116"/>
        <v>1157</v>
      </c>
      <c r="J190" s="33">
        <f t="shared" si="116"/>
        <v>0</v>
      </c>
      <c r="K190" s="33">
        <f t="shared" si="116"/>
        <v>0</v>
      </c>
      <c r="L190" s="33">
        <f t="shared" si="116"/>
        <v>405</v>
      </c>
      <c r="M190" s="33">
        <f t="shared" si="116"/>
        <v>0</v>
      </c>
      <c r="N190" s="33">
        <f t="shared" si="116"/>
        <v>0</v>
      </c>
      <c r="O190" s="33">
        <f t="shared" si="116"/>
        <v>0</v>
      </c>
      <c r="P190" s="33">
        <f t="shared" si="116"/>
        <v>0</v>
      </c>
      <c r="Q190" s="33">
        <f t="shared" si="116"/>
        <v>0</v>
      </c>
      <c r="R190" s="33">
        <f t="shared" si="116"/>
        <v>1562</v>
      </c>
      <c r="S190" s="33">
        <f t="shared" si="116"/>
        <v>1157</v>
      </c>
      <c r="T190" s="33">
        <f t="shared" si="116"/>
        <v>0</v>
      </c>
      <c r="U190" s="33">
        <f t="shared" si="116"/>
        <v>0</v>
      </c>
      <c r="V190" s="33">
        <f>+V192+V191</f>
        <v>405</v>
      </c>
      <c r="W190" s="34">
        <f>M190/C190</f>
        <v>0</v>
      </c>
      <c r="X190" s="34">
        <f>N190/(E190+I190)</f>
        <v>0</v>
      </c>
      <c r="Y190" s="34"/>
      <c r="Z190" s="34"/>
      <c r="AA190" s="34">
        <f>Q190/L190</f>
        <v>0</v>
      </c>
    </row>
    <row r="191" spans="1:27" ht="18.75" customHeight="1">
      <c r="A191" s="35" t="s">
        <v>42</v>
      </c>
      <c r="B191" s="36" t="s">
        <v>43</v>
      </c>
      <c r="C191" s="37">
        <f>+D191+H191</f>
        <v>405</v>
      </c>
      <c r="D191" s="37">
        <f>SUM(E191:G191)</f>
        <v>0</v>
      </c>
      <c r="E191" s="37">
        <v>0</v>
      </c>
      <c r="F191" s="37">
        <v>0</v>
      </c>
      <c r="G191" s="37">
        <v>0</v>
      </c>
      <c r="H191" s="37">
        <f>SUM(I191:L191)</f>
        <v>405</v>
      </c>
      <c r="I191" s="37">
        <v>0</v>
      </c>
      <c r="J191" s="37">
        <v>0</v>
      </c>
      <c r="K191" s="37">
        <v>0</v>
      </c>
      <c r="L191" s="37">
        <v>405</v>
      </c>
      <c r="M191" s="37">
        <f>SUM(N191:Q191)</f>
        <v>0</v>
      </c>
      <c r="N191" s="37">
        <v>0</v>
      </c>
      <c r="O191" s="37">
        <v>0</v>
      </c>
      <c r="P191" s="37">
        <v>0</v>
      </c>
      <c r="Q191" s="37">
        <v>0</v>
      </c>
      <c r="R191" s="37">
        <f>SUM(S191:V191)</f>
        <v>405</v>
      </c>
      <c r="S191" s="37">
        <f>(E191+I191)-N191</f>
        <v>0</v>
      </c>
      <c r="T191" s="37">
        <f>(F191+J191)-O191</f>
        <v>0</v>
      </c>
      <c r="U191" s="37">
        <f>(G191+K191)-P191</f>
        <v>0</v>
      </c>
      <c r="V191" s="37">
        <f>L191-Q191</f>
        <v>405</v>
      </c>
      <c r="W191" s="38">
        <f t="shared" ref="W191:W206" si="117">M191/C191</f>
        <v>0</v>
      </c>
      <c r="X191" s="38"/>
      <c r="Y191" s="38"/>
      <c r="Z191" s="38"/>
      <c r="AA191" s="38">
        <f>Q191/L191</f>
        <v>0</v>
      </c>
    </row>
    <row r="192" spans="1:27" ht="15.75" customHeight="1">
      <c r="A192" s="35" t="s">
        <v>42</v>
      </c>
      <c r="B192" s="36" t="s">
        <v>44</v>
      </c>
      <c r="C192" s="37">
        <f t="shared" ref="C192:V192" si="118">SUM(C193:C207)</f>
        <v>1157</v>
      </c>
      <c r="D192" s="37">
        <f t="shared" si="118"/>
        <v>0</v>
      </c>
      <c r="E192" s="37">
        <f t="shared" si="118"/>
        <v>0</v>
      </c>
      <c r="F192" s="37">
        <f t="shared" si="118"/>
        <v>0</v>
      </c>
      <c r="G192" s="37">
        <f t="shared" si="118"/>
        <v>0</v>
      </c>
      <c r="H192" s="37">
        <f t="shared" si="118"/>
        <v>1157</v>
      </c>
      <c r="I192" s="37">
        <f t="shared" si="118"/>
        <v>1157</v>
      </c>
      <c r="J192" s="37">
        <f t="shared" si="118"/>
        <v>0</v>
      </c>
      <c r="K192" s="37">
        <f t="shared" si="118"/>
        <v>0</v>
      </c>
      <c r="L192" s="37">
        <f t="shared" si="118"/>
        <v>0</v>
      </c>
      <c r="M192" s="37">
        <f t="shared" si="118"/>
        <v>0</v>
      </c>
      <c r="N192" s="37">
        <f t="shared" si="118"/>
        <v>0</v>
      </c>
      <c r="O192" s="37">
        <f t="shared" si="118"/>
        <v>0</v>
      </c>
      <c r="P192" s="37">
        <f t="shared" si="118"/>
        <v>0</v>
      </c>
      <c r="Q192" s="37">
        <f t="shared" si="118"/>
        <v>0</v>
      </c>
      <c r="R192" s="37">
        <f t="shared" si="118"/>
        <v>1157</v>
      </c>
      <c r="S192" s="37">
        <f t="shared" si="118"/>
        <v>1157</v>
      </c>
      <c r="T192" s="37">
        <f t="shared" si="118"/>
        <v>0</v>
      </c>
      <c r="U192" s="37">
        <f t="shared" si="118"/>
        <v>0</v>
      </c>
      <c r="V192" s="37">
        <f t="shared" si="118"/>
        <v>0</v>
      </c>
      <c r="W192" s="38">
        <f t="shared" si="117"/>
        <v>0</v>
      </c>
      <c r="X192" s="38">
        <f t="shared" ref="X192:X206" si="119">N192/(E192+I192)</f>
        <v>0</v>
      </c>
      <c r="Y192" s="38"/>
      <c r="Z192" s="38"/>
      <c r="AA192" s="38"/>
    </row>
    <row r="193" spans="1:27" ht="15.75" hidden="1" customHeight="1">
      <c r="A193" s="35" t="s">
        <v>45</v>
      </c>
      <c r="B193" s="36" t="s">
        <v>46</v>
      </c>
      <c r="C193" s="37">
        <f t="shared" ref="C193:C207" si="120">+D193+H193</f>
        <v>160</v>
      </c>
      <c r="D193" s="37">
        <f t="shared" ref="D193:D207" si="121">SUM(E193:G193)</f>
        <v>0</v>
      </c>
      <c r="E193" s="37">
        <v>0</v>
      </c>
      <c r="F193" s="37">
        <v>0</v>
      </c>
      <c r="G193" s="37">
        <v>0</v>
      </c>
      <c r="H193" s="37">
        <f t="shared" ref="H193:H207" si="122">SUM(I193:L193)</f>
        <v>160</v>
      </c>
      <c r="I193" s="37">
        <v>160</v>
      </c>
      <c r="J193" s="37">
        <v>0</v>
      </c>
      <c r="K193" s="37">
        <v>0</v>
      </c>
      <c r="L193" s="37">
        <v>0</v>
      </c>
      <c r="M193" s="37">
        <f t="shared" ref="M193:M207" si="123">SUM(N193:Q193)</f>
        <v>0</v>
      </c>
      <c r="N193" s="37">
        <v>0</v>
      </c>
      <c r="O193" s="37">
        <v>0</v>
      </c>
      <c r="P193" s="37">
        <v>0</v>
      </c>
      <c r="Q193" s="37">
        <v>0</v>
      </c>
      <c r="R193" s="37">
        <f t="shared" ref="R193:R207" si="124">SUM(S193:V193)</f>
        <v>160</v>
      </c>
      <c r="S193" s="37">
        <f t="shared" ref="S193:U207" si="125">(E193+I193)-N193</f>
        <v>160</v>
      </c>
      <c r="T193" s="37">
        <f t="shared" si="125"/>
        <v>0</v>
      </c>
      <c r="U193" s="37">
        <f t="shared" si="125"/>
        <v>0</v>
      </c>
      <c r="V193" s="37">
        <f t="shared" ref="V193:V207" si="126">L193-Q193</f>
        <v>0</v>
      </c>
      <c r="W193" s="38">
        <f t="shared" si="117"/>
        <v>0</v>
      </c>
      <c r="X193" s="38">
        <f t="shared" si="119"/>
        <v>0</v>
      </c>
      <c r="Y193" s="38"/>
      <c r="Z193" s="38"/>
      <c r="AA193" s="38"/>
    </row>
    <row r="194" spans="1:27" ht="15.75" hidden="1" customHeight="1">
      <c r="A194" s="35" t="s">
        <v>45</v>
      </c>
      <c r="B194" s="36" t="s">
        <v>47</v>
      </c>
      <c r="C194" s="37">
        <f t="shared" si="120"/>
        <v>90</v>
      </c>
      <c r="D194" s="37">
        <f t="shared" si="121"/>
        <v>0</v>
      </c>
      <c r="E194" s="37">
        <v>0</v>
      </c>
      <c r="F194" s="37">
        <v>0</v>
      </c>
      <c r="G194" s="37">
        <v>0</v>
      </c>
      <c r="H194" s="37">
        <f t="shared" si="122"/>
        <v>90</v>
      </c>
      <c r="I194" s="37">
        <v>90</v>
      </c>
      <c r="J194" s="37">
        <v>0</v>
      </c>
      <c r="K194" s="37">
        <v>0</v>
      </c>
      <c r="L194" s="37">
        <v>0</v>
      </c>
      <c r="M194" s="37">
        <f t="shared" si="123"/>
        <v>0</v>
      </c>
      <c r="N194" s="37">
        <v>0</v>
      </c>
      <c r="O194" s="37">
        <v>0</v>
      </c>
      <c r="P194" s="37">
        <v>0</v>
      </c>
      <c r="Q194" s="37">
        <v>0</v>
      </c>
      <c r="R194" s="37">
        <f t="shared" si="124"/>
        <v>90</v>
      </c>
      <c r="S194" s="37">
        <f t="shared" si="125"/>
        <v>90</v>
      </c>
      <c r="T194" s="37">
        <f t="shared" si="125"/>
        <v>0</v>
      </c>
      <c r="U194" s="37">
        <f t="shared" si="125"/>
        <v>0</v>
      </c>
      <c r="V194" s="37">
        <f t="shared" si="126"/>
        <v>0</v>
      </c>
      <c r="W194" s="38">
        <f t="shared" si="117"/>
        <v>0</v>
      </c>
      <c r="X194" s="38">
        <f t="shared" si="119"/>
        <v>0</v>
      </c>
      <c r="Y194" s="38"/>
      <c r="Z194" s="38"/>
      <c r="AA194" s="38"/>
    </row>
    <row r="195" spans="1:27" ht="15.75" hidden="1" customHeight="1">
      <c r="A195" s="35" t="s">
        <v>45</v>
      </c>
      <c r="B195" s="36" t="s">
        <v>48</v>
      </c>
      <c r="C195" s="37">
        <f t="shared" si="120"/>
        <v>15</v>
      </c>
      <c r="D195" s="37">
        <f t="shared" si="121"/>
        <v>0</v>
      </c>
      <c r="E195" s="37">
        <v>0</v>
      </c>
      <c r="F195" s="37">
        <v>0</v>
      </c>
      <c r="G195" s="37">
        <v>0</v>
      </c>
      <c r="H195" s="37">
        <f t="shared" si="122"/>
        <v>15</v>
      </c>
      <c r="I195" s="37">
        <v>15</v>
      </c>
      <c r="J195" s="37">
        <v>0</v>
      </c>
      <c r="K195" s="37">
        <v>0</v>
      </c>
      <c r="L195" s="37">
        <v>0</v>
      </c>
      <c r="M195" s="37">
        <f t="shared" si="123"/>
        <v>0</v>
      </c>
      <c r="N195" s="37">
        <v>0</v>
      </c>
      <c r="O195" s="37">
        <v>0</v>
      </c>
      <c r="P195" s="37">
        <v>0</v>
      </c>
      <c r="Q195" s="37">
        <v>0</v>
      </c>
      <c r="R195" s="37">
        <f t="shared" si="124"/>
        <v>15</v>
      </c>
      <c r="S195" s="37">
        <f t="shared" si="125"/>
        <v>15</v>
      </c>
      <c r="T195" s="37">
        <f t="shared" si="125"/>
        <v>0</v>
      </c>
      <c r="U195" s="37">
        <f t="shared" si="125"/>
        <v>0</v>
      </c>
      <c r="V195" s="37">
        <f t="shared" si="126"/>
        <v>0</v>
      </c>
      <c r="W195" s="38">
        <f t="shared" si="117"/>
        <v>0</v>
      </c>
      <c r="X195" s="38">
        <f t="shared" si="119"/>
        <v>0</v>
      </c>
      <c r="Y195" s="38"/>
      <c r="Z195" s="38"/>
      <c r="AA195" s="38"/>
    </row>
    <row r="196" spans="1:27" ht="24" hidden="1" customHeight="1">
      <c r="A196" s="35" t="s">
        <v>45</v>
      </c>
      <c r="B196" s="36" t="s">
        <v>49</v>
      </c>
      <c r="C196" s="37">
        <f t="shared" si="120"/>
        <v>15</v>
      </c>
      <c r="D196" s="37">
        <f t="shared" si="121"/>
        <v>0</v>
      </c>
      <c r="E196" s="37">
        <v>0</v>
      </c>
      <c r="F196" s="37">
        <v>0</v>
      </c>
      <c r="G196" s="37">
        <v>0</v>
      </c>
      <c r="H196" s="37">
        <f t="shared" si="122"/>
        <v>15</v>
      </c>
      <c r="I196" s="37">
        <v>15</v>
      </c>
      <c r="J196" s="37">
        <v>0</v>
      </c>
      <c r="K196" s="37">
        <v>0</v>
      </c>
      <c r="L196" s="37">
        <v>0</v>
      </c>
      <c r="M196" s="37">
        <f t="shared" si="123"/>
        <v>0</v>
      </c>
      <c r="N196" s="37">
        <v>0</v>
      </c>
      <c r="O196" s="37">
        <v>0</v>
      </c>
      <c r="P196" s="37">
        <v>0</v>
      </c>
      <c r="Q196" s="37">
        <v>0</v>
      </c>
      <c r="R196" s="37">
        <f t="shared" si="124"/>
        <v>15</v>
      </c>
      <c r="S196" s="37">
        <f t="shared" si="125"/>
        <v>15</v>
      </c>
      <c r="T196" s="37">
        <f t="shared" si="125"/>
        <v>0</v>
      </c>
      <c r="U196" s="37">
        <f t="shared" si="125"/>
        <v>0</v>
      </c>
      <c r="V196" s="37">
        <f t="shared" si="126"/>
        <v>0</v>
      </c>
      <c r="W196" s="38">
        <f t="shared" si="117"/>
        <v>0</v>
      </c>
      <c r="X196" s="38">
        <f t="shared" si="119"/>
        <v>0</v>
      </c>
      <c r="Y196" s="38"/>
      <c r="Z196" s="38"/>
      <c r="AA196" s="38"/>
    </row>
    <row r="197" spans="1:27" ht="25.5" hidden="1" customHeight="1">
      <c r="A197" s="35" t="s">
        <v>45</v>
      </c>
      <c r="B197" s="36" t="s">
        <v>50</v>
      </c>
      <c r="C197" s="37">
        <f t="shared" si="120"/>
        <v>200</v>
      </c>
      <c r="D197" s="37">
        <f t="shared" si="121"/>
        <v>0</v>
      </c>
      <c r="E197" s="37">
        <v>0</v>
      </c>
      <c r="F197" s="37">
        <v>0</v>
      </c>
      <c r="G197" s="37">
        <v>0</v>
      </c>
      <c r="H197" s="37">
        <f t="shared" si="122"/>
        <v>200</v>
      </c>
      <c r="I197" s="37">
        <v>200</v>
      </c>
      <c r="J197" s="37">
        <v>0</v>
      </c>
      <c r="K197" s="37">
        <v>0</v>
      </c>
      <c r="L197" s="37">
        <v>0</v>
      </c>
      <c r="M197" s="37">
        <f t="shared" si="123"/>
        <v>0</v>
      </c>
      <c r="N197" s="37">
        <v>0</v>
      </c>
      <c r="O197" s="37">
        <v>0</v>
      </c>
      <c r="P197" s="37">
        <v>0</v>
      </c>
      <c r="Q197" s="37">
        <v>0</v>
      </c>
      <c r="R197" s="37">
        <f t="shared" si="124"/>
        <v>200</v>
      </c>
      <c r="S197" s="37">
        <f t="shared" si="125"/>
        <v>200</v>
      </c>
      <c r="T197" s="37">
        <f t="shared" si="125"/>
        <v>0</v>
      </c>
      <c r="U197" s="37">
        <f t="shared" si="125"/>
        <v>0</v>
      </c>
      <c r="V197" s="37">
        <f t="shared" si="126"/>
        <v>0</v>
      </c>
      <c r="W197" s="38">
        <f t="shared" si="117"/>
        <v>0</v>
      </c>
      <c r="X197" s="38">
        <f t="shared" si="119"/>
        <v>0</v>
      </c>
      <c r="Y197" s="38"/>
      <c r="Z197" s="38"/>
      <c r="AA197" s="38"/>
    </row>
    <row r="198" spans="1:27" ht="26.25" hidden="1" customHeight="1">
      <c r="A198" s="35" t="s">
        <v>45</v>
      </c>
      <c r="B198" s="36" t="s">
        <v>51</v>
      </c>
      <c r="C198" s="37">
        <f t="shared" si="120"/>
        <v>0</v>
      </c>
      <c r="D198" s="37">
        <f t="shared" si="121"/>
        <v>0</v>
      </c>
      <c r="E198" s="37">
        <v>0</v>
      </c>
      <c r="F198" s="37">
        <v>0</v>
      </c>
      <c r="G198" s="37">
        <v>0</v>
      </c>
      <c r="H198" s="37">
        <f t="shared" si="122"/>
        <v>0</v>
      </c>
      <c r="I198" s="37">
        <v>0</v>
      </c>
      <c r="J198" s="37">
        <v>0</v>
      </c>
      <c r="K198" s="37">
        <v>0</v>
      </c>
      <c r="L198" s="37">
        <v>0</v>
      </c>
      <c r="M198" s="37">
        <f t="shared" si="123"/>
        <v>0</v>
      </c>
      <c r="N198" s="37">
        <v>0</v>
      </c>
      <c r="O198" s="37">
        <v>0</v>
      </c>
      <c r="P198" s="37">
        <v>0</v>
      </c>
      <c r="Q198" s="37">
        <v>0</v>
      </c>
      <c r="R198" s="37">
        <f t="shared" si="124"/>
        <v>0</v>
      </c>
      <c r="S198" s="37">
        <f t="shared" si="125"/>
        <v>0</v>
      </c>
      <c r="T198" s="37">
        <f t="shared" si="125"/>
        <v>0</v>
      </c>
      <c r="U198" s="37">
        <f t="shared" si="125"/>
        <v>0</v>
      </c>
      <c r="V198" s="37">
        <f t="shared" si="126"/>
        <v>0</v>
      </c>
      <c r="W198" s="38"/>
      <c r="X198" s="38"/>
      <c r="Y198" s="38"/>
      <c r="Z198" s="38"/>
      <c r="AA198" s="38"/>
    </row>
    <row r="199" spans="1:27" ht="20.25" hidden="1" customHeight="1">
      <c r="A199" s="35" t="s">
        <v>45</v>
      </c>
      <c r="B199" s="36" t="s">
        <v>52</v>
      </c>
      <c r="C199" s="37">
        <f t="shared" si="120"/>
        <v>20</v>
      </c>
      <c r="D199" s="37">
        <f t="shared" si="121"/>
        <v>0</v>
      </c>
      <c r="E199" s="37">
        <v>0</v>
      </c>
      <c r="F199" s="37">
        <v>0</v>
      </c>
      <c r="G199" s="37">
        <v>0</v>
      </c>
      <c r="H199" s="37">
        <f t="shared" si="122"/>
        <v>20</v>
      </c>
      <c r="I199" s="37">
        <v>20</v>
      </c>
      <c r="J199" s="37">
        <v>0</v>
      </c>
      <c r="K199" s="37">
        <v>0</v>
      </c>
      <c r="L199" s="37">
        <v>0</v>
      </c>
      <c r="M199" s="37">
        <f t="shared" si="123"/>
        <v>0</v>
      </c>
      <c r="N199" s="37">
        <v>0</v>
      </c>
      <c r="O199" s="37">
        <v>0</v>
      </c>
      <c r="P199" s="37">
        <v>0</v>
      </c>
      <c r="Q199" s="37">
        <v>0</v>
      </c>
      <c r="R199" s="37">
        <f t="shared" si="124"/>
        <v>20</v>
      </c>
      <c r="S199" s="37">
        <f t="shared" si="125"/>
        <v>20</v>
      </c>
      <c r="T199" s="37">
        <f t="shared" si="125"/>
        <v>0</v>
      </c>
      <c r="U199" s="37">
        <f t="shared" si="125"/>
        <v>0</v>
      </c>
      <c r="V199" s="37">
        <f t="shared" si="126"/>
        <v>0</v>
      </c>
      <c r="W199" s="38">
        <f t="shared" si="117"/>
        <v>0</v>
      </c>
      <c r="X199" s="38">
        <f t="shared" si="119"/>
        <v>0</v>
      </c>
      <c r="Y199" s="38"/>
      <c r="Z199" s="38"/>
      <c r="AA199" s="38"/>
    </row>
    <row r="200" spans="1:27" ht="15.75" hidden="1" customHeight="1">
      <c r="A200" s="35" t="s">
        <v>45</v>
      </c>
      <c r="B200" s="36" t="s">
        <v>53</v>
      </c>
      <c r="C200" s="37">
        <f t="shared" si="120"/>
        <v>60</v>
      </c>
      <c r="D200" s="37">
        <f t="shared" si="121"/>
        <v>0</v>
      </c>
      <c r="E200" s="37">
        <v>0</v>
      </c>
      <c r="F200" s="37">
        <v>0</v>
      </c>
      <c r="G200" s="37">
        <v>0</v>
      </c>
      <c r="H200" s="37">
        <f t="shared" si="122"/>
        <v>60</v>
      </c>
      <c r="I200" s="37">
        <v>60</v>
      </c>
      <c r="J200" s="37">
        <v>0</v>
      </c>
      <c r="K200" s="37">
        <v>0</v>
      </c>
      <c r="L200" s="37">
        <v>0</v>
      </c>
      <c r="M200" s="37">
        <f t="shared" si="123"/>
        <v>0</v>
      </c>
      <c r="N200" s="37">
        <v>0</v>
      </c>
      <c r="O200" s="37">
        <v>0</v>
      </c>
      <c r="P200" s="37">
        <v>0</v>
      </c>
      <c r="Q200" s="37">
        <v>0</v>
      </c>
      <c r="R200" s="37">
        <f t="shared" si="124"/>
        <v>60</v>
      </c>
      <c r="S200" s="37">
        <f t="shared" si="125"/>
        <v>60</v>
      </c>
      <c r="T200" s="37">
        <f t="shared" si="125"/>
        <v>0</v>
      </c>
      <c r="U200" s="37">
        <f t="shared" si="125"/>
        <v>0</v>
      </c>
      <c r="V200" s="37">
        <f t="shared" si="126"/>
        <v>0</v>
      </c>
      <c r="W200" s="38">
        <f t="shared" si="117"/>
        <v>0</v>
      </c>
      <c r="X200" s="38">
        <f t="shared" si="119"/>
        <v>0</v>
      </c>
      <c r="Y200" s="38"/>
      <c r="Z200" s="38"/>
      <c r="AA200" s="38"/>
    </row>
    <row r="201" spans="1:27" ht="15.75" hidden="1" customHeight="1">
      <c r="A201" s="35" t="s">
        <v>45</v>
      </c>
      <c r="B201" s="36" t="s">
        <v>54</v>
      </c>
      <c r="C201" s="37">
        <f t="shared" si="120"/>
        <v>138</v>
      </c>
      <c r="D201" s="37">
        <f t="shared" si="121"/>
        <v>0</v>
      </c>
      <c r="E201" s="37">
        <v>0</v>
      </c>
      <c r="F201" s="37">
        <v>0</v>
      </c>
      <c r="G201" s="37">
        <v>0</v>
      </c>
      <c r="H201" s="37">
        <f t="shared" si="122"/>
        <v>138</v>
      </c>
      <c r="I201" s="37">
        <v>138</v>
      </c>
      <c r="J201" s="37">
        <v>0</v>
      </c>
      <c r="K201" s="37">
        <v>0</v>
      </c>
      <c r="L201" s="37">
        <v>0</v>
      </c>
      <c r="M201" s="37">
        <f t="shared" si="123"/>
        <v>0</v>
      </c>
      <c r="N201" s="37">
        <v>0</v>
      </c>
      <c r="O201" s="37">
        <v>0</v>
      </c>
      <c r="P201" s="37">
        <v>0</v>
      </c>
      <c r="Q201" s="37">
        <v>0</v>
      </c>
      <c r="R201" s="37">
        <f t="shared" si="124"/>
        <v>138</v>
      </c>
      <c r="S201" s="37">
        <f t="shared" si="125"/>
        <v>138</v>
      </c>
      <c r="T201" s="37">
        <f t="shared" si="125"/>
        <v>0</v>
      </c>
      <c r="U201" s="37">
        <f t="shared" si="125"/>
        <v>0</v>
      </c>
      <c r="V201" s="37">
        <f t="shared" si="126"/>
        <v>0</v>
      </c>
      <c r="W201" s="38">
        <f t="shared" si="117"/>
        <v>0</v>
      </c>
      <c r="X201" s="38">
        <f t="shared" si="119"/>
        <v>0</v>
      </c>
      <c r="Y201" s="38"/>
      <c r="Z201" s="38"/>
      <c r="AA201" s="38"/>
    </row>
    <row r="202" spans="1:27" ht="15.75" hidden="1" customHeight="1">
      <c r="A202" s="35" t="s">
        <v>45</v>
      </c>
      <c r="B202" s="36" t="s">
        <v>55</v>
      </c>
      <c r="C202" s="37">
        <f t="shared" si="120"/>
        <v>300</v>
      </c>
      <c r="D202" s="37">
        <f t="shared" si="121"/>
        <v>0</v>
      </c>
      <c r="E202" s="37">
        <v>0</v>
      </c>
      <c r="F202" s="37">
        <v>0</v>
      </c>
      <c r="G202" s="37">
        <v>0</v>
      </c>
      <c r="H202" s="37">
        <f t="shared" si="122"/>
        <v>300</v>
      </c>
      <c r="I202" s="37">
        <v>300</v>
      </c>
      <c r="J202" s="37">
        <v>0</v>
      </c>
      <c r="K202" s="37">
        <v>0</v>
      </c>
      <c r="L202" s="37">
        <v>0</v>
      </c>
      <c r="M202" s="37">
        <f t="shared" si="123"/>
        <v>0</v>
      </c>
      <c r="N202" s="37">
        <v>0</v>
      </c>
      <c r="O202" s="37">
        <v>0</v>
      </c>
      <c r="P202" s="37">
        <v>0</v>
      </c>
      <c r="Q202" s="37">
        <v>0</v>
      </c>
      <c r="R202" s="37">
        <f t="shared" si="124"/>
        <v>300</v>
      </c>
      <c r="S202" s="37">
        <f t="shared" si="125"/>
        <v>300</v>
      </c>
      <c r="T202" s="37">
        <f t="shared" si="125"/>
        <v>0</v>
      </c>
      <c r="U202" s="37">
        <f t="shared" si="125"/>
        <v>0</v>
      </c>
      <c r="V202" s="37">
        <f t="shared" si="126"/>
        <v>0</v>
      </c>
      <c r="W202" s="38">
        <f t="shared" si="117"/>
        <v>0</v>
      </c>
      <c r="X202" s="38">
        <f t="shared" si="119"/>
        <v>0</v>
      </c>
      <c r="Y202" s="38"/>
      <c r="Z202" s="38"/>
      <c r="AA202" s="38"/>
    </row>
    <row r="203" spans="1:27" ht="15.75" hidden="1" customHeight="1">
      <c r="A203" s="35" t="s">
        <v>45</v>
      </c>
      <c r="B203" s="36" t="s">
        <v>56</v>
      </c>
      <c r="C203" s="37">
        <f t="shared" si="120"/>
        <v>0</v>
      </c>
      <c r="D203" s="37">
        <f t="shared" si="121"/>
        <v>0</v>
      </c>
      <c r="E203" s="37">
        <v>0</v>
      </c>
      <c r="F203" s="37">
        <v>0</v>
      </c>
      <c r="G203" s="37">
        <v>0</v>
      </c>
      <c r="H203" s="37">
        <f t="shared" si="122"/>
        <v>0</v>
      </c>
      <c r="I203" s="37">
        <v>0</v>
      </c>
      <c r="J203" s="37">
        <v>0</v>
      </c>
      <c r="K203" s="37">
        <v>0</v>
      </c>
      <c r="L203" s="37">
        <v>0</v>
      </c>
      <c r="M203" s="37">
        <f t="shared" si="123"/>
        <v>0</v>
      </c>
      <c r="N203" s="37">
        <v>0</v>
      </c>
      <c r="O203" s="37">
        <v>0</v>
      </c>
      <c r="P203" s="37">
        <v>0</v>
      </c>
      <c r="Q203" s="37">
        <v>0</v>
      </c>
      <c r="R203" s="37">
        <f t="shared" si="124"/>
        <v>0</v>
      </c>
      <c r="S203" s="37">
        <f t="shared" si="125"/>
        <v>0</v>
      </c>
      <c r="T203" s="37">
        <f t="shared" si="125"/>
        <v>0</v>
      </c>
      <c r="U203" s="37">
        <f t="shared" si="125"/>
        <v>0</v>
      </c>
      <c r="V203" s="37">
        <f t="shared" si="126"/>
        <v>0</v>
      </c>
      <c r="W203" s="38"/>
      <c r="X203" s="38"/>
      <c r="Y203" s="38"/>
      <c r="Z203" s="38"/>
      <c r="AA203" s="38"/>
    </row>
    <row r="204" spans="1:27" ht="15.75" hidden="1" customHeight="1">
      <c r="A204" s="35" t="s">
        <v>45</v>
      </c>
      <c r="B204" s="36" t="s">
        <v>57</v>
      </c>
      <c r="C204" s="37">
        <f t="shared" si="120"/>
        <v>0</v>
      </c>
      <c r="D204" s="37">
        <f t="shared" si="121"/>
        <v>0</v>
      </c>
      <c r="E204" s="37">
        <v>0</v>
      </c>
      <c r="F204" s="37">
        <v>0</v>
      </c>
      <c r="G204" s="37">
        <v>0</v>
      </c>
      <c r="H204" s="37">
        <f t="shared" si="122"/>
        <v>0</v>
      </c>
      <c r="I204" s="37">
        <v>0</v>
      </c>
      <c r="J204" s="37">
        <v>0</v>
      </c>
      <c r="K204" s="37">
        <v>0</v>
      </c>
      <c r="L204" s="37">
        <v>0</v>
      </c>
      <c r="M204" s="37">
        <f t="shared" si="123"/>
        <v>0</v>
      </c>
      <c r="N204" s="37">
        <v>0</v>
      </c>
      <c r="O204" s="37">
        <v>0</v>
      </c>
      <c r="P204" s="37">
        <v>0</v>
      </c>
      <c r="Q204" s="37">
        <v>0</v>
      </c>
      <c r="R204" s="37">
        <f t="shared" si="124"/>
        <v>0</v>
      </c>
      <c r="S204" s="37">
        <f t="shared" si="125"/>
        <v>0</v>
      </c>
      <c r="T204" s="37">
        <f t="shared" si="125"/>
        <v>0</v>
      </c>
      <c r="U204" s="37">
        <f t="shared" si="125"/>
        <v>0</v>
      </c>
      <c r="V204" s="37">
        <f t="shared" si="126"/>
        <v>0</v>
      </c>
      <c r="W204" s="38"/>
      <c r="X204" s="38"/>
      <c r="Y204" s="38"/>
      <c r="Z204" s="38"/>
      <c r="AA204" s="38"/>
    </row>
    <row r="205" spans="1:27" ht="21" hidden="1">
      <c r="A205" s="35" t="s">
        <v>45</v>
      </c>
      <c r="B205" s="36" t="s">
        <v>58</v>
      </c>
      <c r="C205" s="37">
        <f t="shared" si="120"/>
        <v>21</v>
      </c>
      <c r="D205" s="37">
        <f t="shared" si="121"/>
        <v>0</v>
      </c>
      <c r="E205" s="37">
        <v>0</v>
      </c>
      <c r="F205" s="37">
        <v>0</v>
      </c>
      <c r="G205" s="37">
        <v>0</v>
      </c>
      <c r="H205" s="37">
        <f t="shared" si="122"/>
        <v>21</v>
      </c>
      <c r="I205" s="37">
        <v>21</v>
      </c>
      <c r="J205" s="37">
        <v>0</v>
      </c>
      <c r="K205" s="37">
        <v>0</v>
      </c>
      <c r="L205" s="37">
        <v>0</v>
      </c>
      <c r="M205" s="37">
        <f t="shared" si="123"/>
        <v>0</v>
      </c>
      <c r="N205" s="37">
        <v>0</v>
      </c>
      <c r="O205" s="37">
        <v>0</v>
      </c>
      <c r="P205" s="37">
        <v>0</v>
      </c>
      <c r="Q205" s="37">
        <v>0</v>
      </c>
      <c r="R205" s="37">
        <f t="shared" si="124"/>
        <v>21</v>
      </c>
      <c r="S205" s="37">
        <f t="shared" si="125"/>
        <v>21</v>
      </c>
      <c r="T205" s="37">
        <f t="shared" si="125"/>
        <v>0</v>
      </c>
      <c r="U205" s="37">
        <f t="shared" si="125"/>
        <v>0</v>
      </c>
      <c r="V205" s="37">
        <f t="shared" si="126"/>
        <v>0</v>
      </c>
      <c r="W205" s="38">
        <f t="shared" si="117"/>
        <v>0</v>
      </c>
      <c r="X205" s="38">
        <f t="shared" si="119"/>
        <v>0</v>
      </c>
      <c r="Y205" s="38"/>
      <c r="Z205" s="38"/>
      <c r="AA205" s="38"/>
    </row>
    <row r="206" spans="1:27" ht="18.75" hidden="1" customHeight="1">
      <c r="A206" s="35" t="s">
        <v>45</v>
      </c>
      <c r="B206" s="36" t="s">
        <v>59</v>
      </c>
      <c r="C206" s="37">
        <f t="shared" si="120"/>
        <v>138</v>
      </c>
      <c r="D206" s="37">
        <f t="shared" si="121"/>
        <v>0</v>
      </c>
      <c r="E206" s="37">
        <v>0</v>
      </c>
      <c r="F206" s="37">
        <v>0</v>
      </c>
      <c r="G206" s="37">
        <v>0</v>
      </c>
      <c r="H206" s="37">
        <f t="shared" si="122"/>
        <v>138</v>
      </c>
      <c r="I206" s="37">
        <v>138</v>
      </c>
      <c r="J206" s="37">
        <v>0</v>
      </c>
      <c r="K206" s="37">
        <v>0</v>
      </c>
      <c r="L206" s="37">
        <v>0</v>
      </c>
      <c r="M206" s="37">
        <f t="shared" si="123"/>
        <v>0</v>
      </c>
      <c r="N206" s="37">
        <v>0</v>
      </c>
      <c r="O206" s="37">
        <v>0</v>
      </c>
      <c r="P206" s="37">
        <v>0</v>
      </c>
      <c r="Q206" s="37">
        <v>0</v>
      </c>
      <c r="R206" s="37">
        <f t="shared" si="124"/>
        <v>138</v>
      </c>
      <c r="S206" s="37">
        <f t="shared" si="125"/>
        <v>138</v>
      </c>
      <c r="T206" s="37">
        <f t="shared" si="125"/>
        <v>0</v>
      </c>
      <c r="U206" s="37">
        <f t="shared" si="125"/>
        <v>0</v>
      </c>
      <c r="V206" s="37">
        <f t="shared" si="126"/>
        <v>0</v>
      </c>
      <c r="W206" s="38">
        <f t="shared" si="117"/>
        <v>0</v>
      </c>
      <c r="X206" s="38">
        <f t="shared" si="119"/>
        <v>0</v>
      </c>
      <c r="Y206" s="38"/>
      <c r="Z206" s="38"/>
      <c r="AA206" s="38"/>
    </row>
    <row r="207" spans="1:27" ht="22.5" hidden="1" customHeight="1">
      <c r="A207" s="35" t="s">
        <v>45</v>
      </c>
      <c r="B207" s="36" t="s">
        <v>60</v>
      </c>
      <c r="C207" s="37">
        <f t="shared" si="120"/>
        <v>0</v>
      </c>
      <c r="D207" s="37">
        <f t="shared" si="121"/>
        <v>0</v>
      </c>
      <c r="E207" s="37">
        <v>0</v>
      </c>
      <c r="F207" s="37">
        <v>0</v>
      </c>
      <c r="G207" s="37">
        <v>0</v>
      </c>
      <c r="H207" s="37">
        <f t="shared" si="122"/>
        <v>0</v>
      </c>
      <c r="I207" s="37">
        <v>0</v>
      </c>
      <c r="J207" s="37">
        <v>0</v>
      </c>
      <c r="K207" s="37">
        <v>0</v>
      </c>
      <c r="L207" s="37">
        <v>0</v>
      </c>
      <c r="M207" s="37">
        <f t="shared" si="123"/>
        <v>0</v>
      </c>
      <c r="N207" s="37">
        <v>0</v>
      </c>
      <c r="O207" s="37">
        <v>0</v>
      </c>
      <c r="P207" s="37">
        <v>0</v>
      </c>
      <c r="Q207" s="37">
        <v>0</v>
      </c>
      <c r="R207" s="37">
        <f t="shared" si="124"/>
        <v>0</v>
      </c>
      <c r="S207" s="37">
        <f t="shared" si="125"/>
        <v>0</v>
      </c>
      <c r="T207" s="37">
        <f t="shared" si="125"/>
        <v>0</v>
      </c>
      <c r="U207" s="37">
        <f t="shared" si="125"/>
        <v>0</v>
      </c>
      <c r="V207" s="37">
        <f t="shared" si="126"/>
        <v>0</v>
      </c>
      <c r="W207" s="38"/>
      <c r="X207" s="38"/>
      <c r="Y207" s="38"/>
      <c r="Z207" s="38"/>
      <c r="AA207" s="38"/>
    </row>
    <row r="208" spans="1:27" s="12" customFormat="1" ht="15.75" customHeight="1">
      <c r="A208" s="31" t="s">
        <v>79</v>
      </c>
      <c r="B208" s="32" t="s">
        <v>80</v>
      </c>
      <c r="C208" s="33">
        <f>+C209+C210</f>
        <v>20647</v>
      </c>
      <c r="D208" s="33">
        <f t="shared" ref="D208:V208" si="127">+D209+D210</f>
        <v>86</v>
      </c>
      <c r="E208" s="33">
        <f t="shared" si="127"/>
        <v>86</v>
      </c>
      <c r="F208" s="33">
        <f t="shared" si="127"/>
        <v>0</v>
      </c>
      <c r="G208" s="33">
        <f t="shared" si="127"/>
        <v>0</v>
      </c>
      <c r="H208" s="33">
        <f t="shared" si="127"/>
        <v>20561</v>
      </c>
      <c r="I208" s="33">
        <f t="shared" si="127"/>
        <v>11540</v>
      </c>
      <c r="J208" s="33">
        <f t="shared" si="127"/>
        <v>0</v>
      </c>
      <c r="K208" s="33">
        <f t="shared" si="127"/>
        <v>0</v>
      </c>
      <c r="L208" s="33">
        <f t="shared" si="127"/>
        <v>9021</v>
      </c>
      <c r="M208" s="33">
        <f t="shared" si="127"/>
        <v>2224.4540000000002</v>
      </c>
      <c r="N208" s="33">
        <f t="shared" si="127"/>
        <v>855.45400000000006</v>
      </c>
      <c r="O208" s="33">
        <f t="shared" si="127"/>
        <v>0</v>
      </c>
      <c r="P208" s="33">
        <f t="shared" si="127"/>
        <v>0</v>
      </c>
      <c r="Q208" s="33">
        <f t="shared" si="127"/>
        <v>1369</v>
      </c>
      <c r="R208" s="33">
        <f t="shared" si="127"/>
        <v>18422.546000000002</v>
      </c>
      <c r="S208" s="33">
        <f t="shared" si="127"/>
        <v>10770.546</v>
      </c>
      <c r="T208" s="33">
        <f t="shared" si="127"/>
        <v>0</v>
      </c>
      <c r="U208" s="33">
        <f t="shared" si="127"/>
        <v>0</v>
      </c>
      <c r="V208" s="33">
        <f t="shared" si="127"/>
        <v>7652</v>
      </c>
      <c r="W208" s="34">
        <f>M208/C208</f>
        <v>0.10773739526323438</v>
      </c>
      <c r="X208" s="34">
        <f>N208/(E208+I208)</f>
        <v>7.3581111302253574E-2</v>
      </c>
      <c r="Y208" s="34"/>
      <c r="Z208" s="34"/>
      <c r="AA208" s="34">
        <f>Q208/L208</f>
        <v>0.1517570114178029</v>
      </c>
    </row>
    <row r="209" spans="1:27" ht="18.75" customHeight="1">
      <c r="A209" s="35" t="s">
        <v>42</v>
      </c>
      <c r="B209" s="36" t="s">
        <v>43</v>
      </c>
      <c r="C209" s="37">
        <f>+D209+H209</f>
        <v>14347</v>
      </c>
      <c r="D209" s="37">
        <f>SUM(E209:G209)</f>
        <v>86</v>
      </c>
      <c r="E209" s="37">
        <v>86</v>
      </c>
      <c r="F209" s="37">
        <v>0</v>
      </c>
      <c r="G209" s="37">
        <v>0</v>
      </c>
      <c r="H209" s="37">
        <f>SUM(I209:L209)</f>
        <v>14261</v>
      </c>
      <c r="I209" s="37">
        <v>5240</v>
      </c>
      <c r="J209" s="37">
        <v>0</v>
      </c>
      <c r="K209" s="37">
        <v>0</v>
      </c>
      <c r="L209" s="37">
        <v>9021</v>
      </c>
      <c r="M209" s="37">
        <f>SUM(N209:Q209)</f>
        <v>1369</v>
      </c>
      <c r="N209" s="37">
        <v>0</v>
      </c>
      <c r="O209" s="37">
        <v>0</v>
      </c>
      <c r="P209" s="37">
        <v>0</v>
      </c>
      <c r="Q209" s="37">
        <v>1369</v>
      </c>
      <c r="R209" s="37">
        <f>SUM(S209:V209)</f>
        <v>12978</v>
      </c>
      <c r="S209" s="37">
        <f>(E209+I209)-N209</f>
        <v>5326</v>
      </c>
      <c r="T209" s="37">
        <f>(F209+J209)-O209</f>
        <v>0</v>
      </c>
      <c r="U209" s="37">
        <f>(G209+K209)-P209</f>
        <v>0</v>
      </c>
      <c r="V209" s="37">
        <f>L209-Q209</f>
        <v>7652</v>
      </c>
      <c r="W209" s="38">
        <f t="shared" ref="W209:W224" si="128">M209/C209</f>
        <v>9.5420645431100584E-2</v>
      </c>
      <c r="X209" s="38">
        <f t="shared" ref="X209:X224" si="129">N209/(E209+I209)</f>
        <v>0</v>
      </c>
      <c r="Y209" s="38"/>
      <c r="Z209" s="38"/>
      <c r="AA209" s="38">
        <f>Q209/L209</f>
        <v>0.1517570114178029</v>
      </c>
    </row>
    <row r="210" spans="1:27" ht="15.75" customHeight="1">
      <c r="A210" s="35" t="s">
        <v>42</v>
      </c>
      <c r="B210" s="36" t="s">
        <v>44</v>
      </c>
      <c r="C210" s="37">
        <f t="shared" ref="C210:V210" si="130">SUM(C211:C225)</f>
        <v>6300</v>
      </c>
      <c r="D210" s="37">
        <f t="shared" si="130"/>
        <v>0</v>
      </c>
      <c r="E210" s="37">
        <f t="shared" si="130"/>
        <v>0</v>
      </c>
      <c r="F210" s="37">
        <f t="shared" si="130"/>
        <v>0</v>
      </c>
      <c r="G210" s="37">
        <f t="shared" si="130"/>
        <v>0</v>
      </c>
      <c r="H210" s="37">
        <f t="shared" si="130"/>
        <v>6300</v>
      </c>
      <c r="I210" s="37">
        <f t="shared" si="130"/>
        <v>6300</v>
      </c>
      <c r="J210" s="37">
        <f t="shared" si="130"/>
        <v>0</v>
      </c>
      <c r="K210" s="37">
        <f t="shared" si="130"/>
        <v>0</v>
      </c>
      <c r="L210" s="37">
        <f t="shared" si="130"/>
        <v>0</v>
      </c>
      <c r="M210" s="37">
        <f t="shared" si="130"/>
        <v>855.45400000000006</v>
      </c>
      <c r="N210" s="37">
        <f t="shared" si="130"/>
        <v>855.45400000000006</v>
      </c>
      <c r="O210" s="37">
        <f t="shared" si="130"/>
        <v>0</v>
      </c>
      <c r="P210" s="37">
        <f t="shared" si="130"/>
        <v>0</v>
      </c>
      <c r="Q210" s="37">
        <f t="shared" si="130"/>
        <v>0</v>
      </c>
      <c r="R210" s="37">
        <f t="shared" si="130"/>
        <v>5444.5460000000003</v>
      </c>
      <c r="S210" s="37">
        <f t="shared" si="130"/>
        <v>5444.5460000000003</v>
      </c>
      <c r="T210" s="37">
        <f t="shared" si="130"/>
        <v>0</v>
      </c>
      <c r="U210" s="37">
        <f t="shared" si="130"/>
        <v>0</v>
      </c>
      <c r="V210" s="37">
        <f t="shared" si="130"/>
        <v>0</v>
      </c>
      <c r="W210" s="38">
        <f t="shared" si="128"/>
        <v>0.13578634920634922</v>
      </c>
      <c r="X210" s="38">
        <f t="shared" si="129"/>
        <v>0.13578634920634922</v>
      </c>
      <c r="Y210" s="38"/>
      <c r="Z210" s="38"/>
      <c r="AA210" s="38"/>
    </row>
    <row r="211" spans="1:27" ht="15.75" hidden="1" customHeight="1">
      <c r="A211" s="35" t="s">
        <v>45</v>
      </c>
      <c r="B211" s="36" t="s">
        <v>46</v>
      </c>
      <c r="C211" s="37">
        <f t="shared" ref="C211:C225" si="131">+D211+H211</f>
        <v>1940</v>
      </c>
      <c r="D211" s="37">
        <f t="shared" ref="D211:D225" si="132">SUM(E211:G211)</f>
        <v>0</v>
      </c>
      <c r="E211" s="37">
        <v>0</v>
      </c>
      <c r="F211" s="37">
        <v>0</v>
      </c>
      <c r="G211" s="37">
        <v>0</v>
      </c>
      <c r="H211" s="37">
        <f t="shared" ref="H211:H225" si="133">SUM(I211:L211)</f>
        <v>1940</v>
      </c>
      <c r="I211" s="37">
        <v>1940</v>
      </c>
      <c r="J211" s="37">
        <v>0</v>
      </c>
      <c r="K211" s="37">
        <v>0</v>
      </c>
      <c r="L211" s="37">
        <v>0</v>
      </c>
      <c r="M211" s="37">
        <f t="shared" ref="M211:M225" si="134">SUM(N211:Q211)</f>
        <v>855.45400000000006</v>
      </c>
      <c r="N211" s="37">
        <v>855.45400000000006</v>
      </c>
      <c r="O211" s="37">
        <v>0</v>
      </c>
      <c r="P211" s="37">
        <v>0</v>
      </c>
      <c r="Q211" s="37">
        <v>0</v>
      </c>
      <c r="R211" s="37">
        <f t="shared" ref="R211:R225" si="135">SUM(S211:V211)</f>
        <v>1084.5459999999998</v>
      </c>
      <c r="S211" s="37">
        <f t="shared" ref="S211:U225" si="136">(E211+I211)-N211</f>
        <v>1084.5459999999998</v>
      </c>
      <c r="T211" s="37">
        <f t="shared" si="136"/>
        <v>0</v>
      </c>
      <c r="U211" s="37">
        <f t="shared" si="136"/>
        <v>0</v>
      </c>
      <c r="V211" s="37">
        <f t="shared" ref="V211:V225" si="137">L211-Q211</f>
        <v>0</v>
      </c>
      <c r="W211" s="38">
        <f t="shared" si="128"/>
        <v>0.44095567010309283</v>
      </c>
      <c r="X211" s="38">
        <f t="shared" si="129"/>
        <v>0.44095567010309283</v>
      </c>
      <c r="Y211" s="38"/>
      <c r="Z211" s="38"/>
      <c r="AA211" s="38"/>
    </row>
    <row r="212" spans="1:27" ht="15.75" hidden="1" customHeight="1">
      <c r="A212" s="35" t="s">
        <v>45</v>
      </c>
      <c r="B212" s="36" t="s">
        <v>47</v>
      </c>
      <c r="C212" s="37">
        <f t="shared" si="131"/>
        <v>1590</v>
      </c>
      <c r="D212" s="37">
        <f t="shared" si="132"/>
        <v>0</v>
      </c>
      <c r="E212" s="37">
        <v>0</v>
      </c>
      <c r="F212" s="37">
        <v>0</v>
      </c>
      <c r="G212" s="37">
        <v>0</v>
      </c>
      <c r="H212" s="37">
        <f t="shared" si="133"/>
        <v>1590</v>
      </c>
      <c r="I212" s="37">
        <v>1590</v>
      </c>
      <c r="J212" s="37">
        <v>0</v>
      </c>
      <c r="K212" s="37">
        <v>0</v>
      </c>
      <c r="L212" s="37">
        <v>0</v>
      </c>
      <c r="M212" s="37">
        <f t="shared" si="134"/>
        <v>0</v>
      </c>
      <c r="N212" s="37">
        <v>0</v>
      </c>
      <c r="O212" s="37">
        <v>0</v>
      </c>
      <c r="P212" s="37">
        <v>0</v>
      </c>
      <c r="Q212" s="37">
        <v>0</v>
      </c>
      <c r="R212" s="37">
        <f t="shared" si="135"/>
        <v>1590</v>
      </c>
      <c r="S212" s="37">
        <f t="shared" si="136"/>
        <v>1590</v>
      </c>
      <c r="T212" s="37">
        <f t="shared" si="136"/>
        <v>0</v>
      </c>
      <c r="U212" s="37">
        <f t="shared" si="136"/>
        <v>0</v>
      </c>
      <c r="V212" s="37">
        <f t="shared" si="137"/>
        <v>0</v>
      </c>
      <c r="W212" s="38">
        <f t="shared" si="128"/>
        <v>0</v>
      </c>
      <c r="X212" s="38">
        <f t="shared" si="129"/>
        <v>0</v>
      </c>
      <c r="Y212" s="38"/>
      <c r="Z212" s="38"/>
      <c r="AA212" s="38"/>
    </row>
    <row r="213" spans="1:27" ht="15.75" hidden="1" customHeight="1">
      <c r="A213" s="35" t="s">
        <v>45</v>
      </c>
      <c r="B213" s="36" t="s">
        <v>48</v>
      </c>
      <c r="C213" s="37">
        <f t="shared" si="131"/>
        <v>165</v>
      </c>
      <c r="D213" s="37">
        <f t="shared" si="132"/>
        <v>0</v>
      </c>
      <c r="E213" s="37">
        <v>0</v>
      </c>
      <c r="F213" s="37">
        <v>0</v>
      </c>
      <c r="G213" s="37">
        <v>0</v>
      </c>
      <c r="H213" s="37">
        <f t="shared" si="133"/>
        <v>165</v>
      </c>
      <c r="I213" s="37">
        <v>165</v>
      </c>
      <c r="J213" s="37">
        <v>0</v>
      </c>
      <c r="K213" s="37">
        <v>0</v>
      </c>
      <c r="L213" s="37">
        <v>0</v>
      </c>
      <c r="M213" s="37">
        <f t="shared" si="134"/>
        <v>0</v>
      </c>
      <c r="N213" s="37">
        <v>0</v>
      </c>
      <c r="O213" s="37">
        <v>0</v>
      </c>
      <c r="P213" s="37">
        <v>0</v>
      </c>
      <c r="Q213" s="37">
        <v>0</v>
      </c>
      <c r="R213" s="37">
        <f t="shared" si="135"/>
        <v>165</v>
      </c>
      <c r="S213" s="37">
        <f t="shared" si="136"/>
        <v>165</v>
      </c>
      <c r="T213" s="37">
        <f t="shared" si="136"/>
        <v>0</v>
      </c>
      <c r="U213" s="37">
        <f t="shared" si="136"/>
        <v>0</v>
      </c>
      <c r="V213" s="37">
        <f t="shared" si="137"/>
        <v>0</v>
      </c>
      <c r="W213" s="38">
        <f t="shared" si="128"/>
        <v>0</v>
      </c>
      <c r="X213" s="38">
        <f t="shared" si="129"/>
        <v>0</v>
      </c>
      <c r="Y213" s="38"/>
      <c r="Z213" s="38"/>
      <c r="AA213" s="38"/>
    </row>
    <row r="214" spans="1:27" ht="24" hidden="1" customHeight="1">
      <c r="A214" s="35" t="s">
        <v>45</v>
      </c>
      <c r="B214" s="36" t="s">
        <v>49</v>
      </c>
      <c r="C214" s="37">
        <f t="shared" si="131"/>
        <v>165</v>
      </c>
      <c r="D214" s="37">
        <f t="shared" si="132"/>
        <v>0</v>
      </c>
      <c r="E214" s="37">
        <v>0</v>
      </c>
      <c r="F214" s="37">
        <v>0</v>
      </c>
      <c r="G214" s="37">
        <v>0</v>
      </c>
      <c r="H214" s="37">
        <f t="shared" si="133"/>
        <v>165</v>
      </c>
      <c r="I214" s="37">
        <v>165</v>
      </c>
      <c r="J214" s="37">
        <v>0</v>
      </c>
      <c r="K214" s="37">
        <v>0</v>
      </c>
      <c r="L214" s="37">
        <v>0</v>
      </c>
      <c r="M214" s="37">
        <f t="shared" si="134"/>
        <v>0</v>
      </c>
      <c r="N214" s="37">
        <v>0</v>
      </c>
      <c r="O214" s="37">
        <v>0</v>
      </c>
      <c r="P214" s="37">
        <v>0</v>
      </c>
      <c r="Q214" s="37">
        <v>0</v>
      </c>
      <c r="R214" s="37">
        <f t="shared" si="135"/>
        <v>165</v>
      </c>
      <c r="S214" s="37">
        <f t="shared" si="136"/>
        <v>165</v>
      </c>
      <c r="T214" s="37">
        <f t="shared" si="136"/>
        <v>0</v>
      </c>
      <c r="U214" s="37">
        <f t="shared" si="136"/>
        <v>0</v>
      </c>
      <c r="V214" s="37">
        <f t="shared" si="137"/>
        <v>0</v>
      </c>
      <c r="W214" s="38">
        <f t="shared" si="128"/>
        <v>0</v>
      </c>
      <c r="X214" s="38">
        <f t="shared" si="129"/>
        <v>0</v>
      </c>
      <c r="Y214" s="38"/>
      <c r="Z214" s="38"/>
      <c r="AA214" s="38"/>
    </row>
    <row r="215" spans="1:27" ht="25.5" hidden="1" customHeight="1">
      <c r="A215" s="35" t="s">
        <v>45</v>
      </c>
      <c r="B215" s="36" t="s">
        <v>50</v>
      </c>
      <c r="C215" s="37">
        <f t="shared" si="131"/>
        <v>200</v>
      </c>
      <c r="D215" s="37">
        <f t="shared" si="132"/>
        <v>0</v>
      </c>
      <c r="E215" s="37">
        <v>0</v>
      </c>
      <c r="F215" s="37">
        <v>0</v>
      </c>
      <c r="G215" s="37">
        <v>0</v>
      </c>
      <c r="H215" s="37">
        <f t="shared" si="133"/>
        <v>200</v>
      </c>
      <c r="I215" s="37">
        <v>200</v>
      </c>
      <c r="J215" s="37">
        <v>0</v>
      </c>
      <c r="K215" s="37">
        <v>0</v>
      </c>
      <c r="L215" s="37">
        <v>0</v>
      </c>
      <c r="M215" s="37">
        <f t="shared" si="134"/>
        <v>0</v>
      </c>
      <c r="N215" s="37">
        <v>0</v>
      </c>
      <c r="O215" s="37">
        <v>0</v>
      </c>
      <c r="P215" s="37">
        <v>0</v>
      </c>
      <c r="Q215" s="37">
        <v>0</v>
      </c>
      <c r="R215" s="37">
        <f t="shared" si="135"/>
        <v>200</v>
      </c>
      <c r="S215" s="37">
        <f t="shared" si="136"/>
        <v>200</v>
      </c>
      <c r="T215" s="37">
        <f t="shared" si="136"/>
        <v>0</v>
      </c>
      <c r="U215" s="37">
        <f t="shared" si="136"/>
        <v>0</v>
      </c>
      <c r="V215" s="37">
        <f t="shared" si="137"/>
        <v>0</v>
      </c>
      <c r="W215" s="38">
        <f t="shared" si="128"/>
        <v>0</v>
      </c>
      <c r="X215" s="38">
        <f t="shared" si="129"/>
        <v>0</v>
      </c>
      <c r="Y215" s="38"/>
      <c r="Z215" s="38"/>
      <c r="AA215" s="38"/>
    </row>
    <row r="216" spans="1:27" ht="26.25" hidden="1" customHeight="1">
      <c r="A216" s="35" t="s">
        <v>45</v>
      </c>
      <c r="B216" s="36" t="s">
        <v>51</v>
      </c>
      <c r="C216" s="37">
        <f t="shared" si="131"/>
        <v>0</v>
      </c>
      <c r="D216" s="37">
        <f t="shared" si="132"/>
        <v>0</v>
      </c>
      <c r="E216" s="37">
        <v>0</v>
      </c>
      <c r="F216" s="37">
        <v>0</v>
      </c>
      <c r="G216" s="37">
        <v>0</v>
      </c>
      <c r="H216" s="37">
        <f t="shared" si="133"/>
        <v>0</v>
      </c>
      <c r="I216" s="37">
        <v>0</v>
      </c>
      <c r="J216" s="37">
        <v>0</v>
      </c>
      <c r="K216" s="37">
        <v>0</v>
      </c>
      <c r="L216" s="37">
        <v>0</v>
      </c>
      <c r="M216" s="37">
        <f t="shared" si="134"/>
        <v>0</v>
      </c>
      <c r="N216" s="37">
        <v>0</v>
      </c>
      <c r="O216" s="37">
        <v>0</v>
      </c>
      <c r="P216" s="37">
        <v>0</v>
      </c>
      <c r="Q216" s="37">
        <v>0</v>
      </c>
      <c r="R216" s="37">
        <f t="shared" si="135"/>
        <v>0</v>
      </c>
      <c r="S216" s="37">
        <f t="shared" si="136"/>
        <v>0</v>
      </c>
      <c r="T216" s="37">
        <f t="shared" si="136"/>
        <v>0</v>
      </c>
      <c r="U216" s="37">
        <f t="shared" si="136"/>
        <v>0</v>
      </c>
      <c r="V216" s="37">
        <f t="shared" si="137"/>
        <v>0</v>
      </c>
      <c r="W216" s="38"/>
      <c r="X216" s="38"/>
      <c r="Y216" s="38"/>
      <c r="Z216" s="38"/>
      <c r="AA216" s="38"/>
    </row>
    <row r="217" spans="1:27" ht="20.25" hidden="1" customHeight="1">
      <c r="A217" s="35" t="s">
        <v>45</v>
      </c>
      <c r="B217" s="36" t="s">
        <v>52</v>
      </c>
      <c r="C217" s="37">
        <f t="shared" si="131"/>
        <v>220</v>
      </c>
      <c r="D217" s="37">
        <f t="shared" si="132"/>
        <v>0</v>
      </c>
      <c r="E217" s="37">
        <v>0</v>
      </c>
      <c r="F217" s="37">
        <v>0</v>
      </c>
      <c r="G217" s="37">
        <v>0</v>
      </c>
      <c r="H217" s="37">
        <f t="shared" si="133"/>
        <v>220</v>
      </c>
      <c r="I217" s="37">
        <v>220</v>
      </c>
      <c r="J217" s="37">
        <v>0</v>
      </c>
      <c r="K217" s="37">
        <v>0</v>
      </c>
      <c r="L217" s="37">
        <v>0</v>
      </c>
      <c r="M217" s="37">
        <f t="shared" si="134"/>
        <v>0</v>
      </c>
      <c r="N217" s="37">
        <v>0</v>
      </c>
      <c r="O217" s="37">
        <v>0</v>
      </c>
      <c r="P217" s="37">
        <v>0</v>
      </c>
      <c r="Q217" s="37">
        <v>0</v>
      </c>
      <c r="R217" s="37">
        <f t="shared" si="135"/>
        <v>220</v>
      </c>
      <c r="S217" s="37">
        <f t="shared" si="136"/>
        <v>220</v>
      </c>
      <c r="T217" s="37">
        <f t="shared" si="136"/>
        <v>0</v>
      </c>
      <c r="U217" s="37">
        <f t="shared" si="136"/>
        <v>0</v>
      </c>
      <c r="V217" s="37">
        <f t="shared" si="137"/>
        <v>0</v>
      </c>
      <c r="W217" s="38">
        <f t="shared" si="128"/>
        <v>0</v>
      </c>
      <c r="X217" s="38">
        <f t="shared" si="129"/>
        <v>0</v>
      </c>
      <c r="Y217" s="38"/>
      <c r="Z217" s="38"/>
      <c r="AA217" s="38"/>
    </row>
    <row r="218" spans="1:27" ht="15.75" hidden="1" customHeight="1">
      <c r="A218" s="35" t="s">
        <v>45</v>
      </c>
      <c r="B218" s="36" t="s">
        <v>53</v>
      </c>
      <c r="C218" s="37">
        <f t="shared" si="131"/>
        <v>660</v>
      </c>
      <c r="D218" s="37">
        <f t="shared" si="132"/>
        <v>0</v>
      </c>
      <c r="E218" s="37">
        <v>0</v>
      </c>
      <c r="F218" s="37">
        <v>0</v>
      </c>
      <c r="G218" s="37">
        <v>0</v>
      </c>
      <c r="H218" s="37">
        <f t="shared" si="133"/>
        <v>660</v>
      </c>
      <c r="I218" s="37">
        <v>660</v>
      </c>
      <c r="J218" s="37">
        <v>0</v>
      </c>
      <c r="K218" s="37">
        <v>0</v>
      </c>
      <c r="L218" s="37">
        <v>0</v>
      </c>
      <c r="M218" s="37">
        <f t="shared" si="134"/>
        <v>0</v>
      </c>
      <c r="N218" s="37">
        <v>0</v>
      </c>
      <c r="O218" s="37">
        <v>0</v>
      </c>
      <c r="P218" s="37">
        <v>0</v>
      </c>
      <c r="Q218" s="37">
        <v>0</v>
      </c>
      <c r="R218" s="37">
        <f t="shared" si="135"/>
        <v>660</v>
      </c>
      <c r="S218" s="37">
        <f t="shared" si="136"/>
        <v>660</v>
      </c>
      <c r="T218" s="37">
        <f t="shared" si="136"/>
        <v>0</v>
      </c>
      <c r="U218" s="37">
        <f t="shared" si="136"/>
        <v>0</v>
      </c>
      <c r="V218" s="37">
        <f t="shared" si="137"/>
        <v>0</v>
      </c>
      <c r="W218" s="38">
        <f t="shared" si="128"/>
        <v>0</v>
      </c>
      <c r="X218" s="38">
        <f t="shared" si="129"/>
        <v>0</v>
      </c>
      <c r="Y218" s="38"/>
      <c r="Z218" s="38"/>
      <c r="AA218" s="38"/>
    </row>
    <row r="219" spans="1:27" ht="15.75" hidden="1" customHeight="1">
      <c r="A219" s="35" t="s">
        <v>45</v>
      </c>
      <c r="B219" s="36" t="s">
        <v>54</v>
      </c>
      <c r="C219" s="37">
        <f t="shared" si="131"/>
        <v>418</v>
      </c>
      <c r="D219" s="37">
        <f t="shared" si="132"/>
        <v>0</v>
      </c>
      <c r="E219" s="37">
        <v>0</v>
      </c>
      <c r="F219" s="37">
        <v>0</v>
      </c>
      <c r="G219" s="37">
        <v>0</v>
      </c>
      <c r="H219" s="37">
        <f t="shared" si="133"/>
        <v>418</v>
      </c>
      <c r="I219" s="37">
        <v>418</v>
      </c>
      <c r="J219" s="37">
        <v>0</v>
      </c>
      <c r="K219" s="37">
        <v>0</v>
      </c>
      <c r="L219" s="37">
        <v>0</v>
      </c>
      <c r="M219" s="37">
        <f t="shared" si="134"/>
        <v>0</v>
      </c>
      <c r="N219" s="37">
        <v>0</v>
      </c>
      <c r="O219" s="37">
        <v>0</v>
      </c>
      <c r="P219" s="37">
        <v>0</v>
      </c>
      <c r="Q219" s="37">
        <v>0</v>
      </c>
      <c r="R219" s="37">
        <f t="shared" si="135"/>
        <v>418</v>
      </c>
      <c r="S219" s="37">
        <f t="shared" si="136"/>
        <v>418</v>
      </c>
      <c r="T219" s="37">
        <f t="shared" si="136"/>
        <v>0</v>
      </c>
      <c r="U219" s="37">
        <f t="shared" si="136"/>
        <v>0</v>
      </c>
      <c r="V219" s="37">
        <f t="shared" si="137"/>
        <v>0</v>
      </c>
      <c r="W219" s="38">
        <f t="shared" si="128"/>
        <v>0</v>
      </c>
      <c r="X219" s="38">
        <f t="shared" si="129"/>
        <v>0</v>
      </c>
      <c r="Y219" s="38"/>
      <c r="Z219" s="38"/>
      <c r="AA219" s="38"/>
    </row>
    <row r="220" spans="1:27" ht="15.75" hidden="1" customHeight="1">
      <c r="A220" s="35" t="s">
        <v>45</v>
      </c>
      <c r="B220" s="36" t="s">
        <v>55</v>
      </c>
      <c r="C220" s="37">
        <f t="shared" si="131"/>
        <v>0</v>
      </c>
      <c r="D220" s="37">
        <f t="shared" si="132"/>
        <v>0</v>
      </c>
      <c r="E220" s="37">
        <v>0</v>
      </c>
      <c r="F220" s="37">
        <v>0</v>
      </c>
      <c r="G220" s="37">
        <v>0</v>
      </c>
      <c r="H220" s="37">
        <f t="shared" si="133"/>
        <v>0</v>
      </c>
      <c r="I220" s="37">
        <v>0</v>
      </c>
      <c r="J220" s="37">
        <v>0</v>
      </c>
      <c r="K220" s="37">
        <v>0</v>
      </c>
      <c r="L220" s="37">
        <v>0</v>
      </c>
      <c r="M220" s="37">
        <f t="shared" si="134"/>
        <v>0</v>
      </c>
      <c r="N220" s="37">
        <v>0</v>
      </c>
      <c r="O220" s="37">
        <v>0</v>
      </c>
      <c r="P220" s="37">
        <v>0</v>
      </c>
      <c r="Q220" s="37">
        <v>0</v>
      </c>
      <c r="R220" s="37">
        <f t="shared" si="135"/>
        <v>0</v>
      </c>
      <c r="S220" s="37">
        <f t="shared" si="136"/>
        <v>0</v>
      </c>
      <c r="T220" s="37">
        <f t="shared" si="136"/>
        <v>0</v>
      </c>
      <c r="U220" s="37">
        <f t="shared" si="136"/>
        <v>0</v>
      </c>
      <c r="V220" s="37">
        <f t="shared" si="137"/>
        <v>0</v>
      </c>
      <c r="W220" s="38"/>
      <c r="X220" s="38"/>
      <c r="Y220" s="38"/>
      <c r="Z220" s="38"/>
      <c r="AA220" s="38"/>
    </row>
    <row r="221" spans="1:27" ht="15.75" hidden="1" customHeight="1">
      <c r="A221" s="35" t="s">
        <v>45</v>
      </c>
      <c r="B221" s="36" t="s">
        <v>56</v>
      </c>
      <c r="C221" s="37">
        <f t="shared" si="131"/>
        <v>300</v>
      </c>
      <c r="D221" s="37">
        <f t="shared" si="132"/>
        <v>0</v>
      </c>
      <c r="E221" s="37">
        <v>0</v>
      </c>
      <c r="F221" s="37">
        <v>0</v>
      </c>
      <c r="G221" s="37">
        <v>0</v>
      </c>
      <c r="H221" s="37">
        <f t="shared" si="133"/>
        <v>300</v>
      </c>
      <c r="I221" s="37">
        <v>300</v>
      </c>
      <c r="J221" s="37">
        <v>0</v>
      </c>
      <c r="K221" s="37">
        <v>0</v>
      </c>
      <c r="L221" s="37">
        <v>0</v>
      </c>
      <c r="M221" s="37">
        <f t="shared" si="134"/>
        <v>0</v>
      </c>
      <c r="N221" s="37">
        <v>0</v>
      </c>
      <c r="O221" s="37">
        <v>0</v>
      </c>
      <c r="P221" s="37">
        <v>0</v>
      </c>
      <c r="Q221" s="37">
        <v>0</v>
      </c>
      <c r="R221" s="37">
        <f t="shared" si="135"/>
        <v>300</v>
      </c>
      <c r="S221" s="37">
        <f t="shared" si="136"/>
        <v>300</v>
      </c>
      <c r="T221" s="37">
        <f t="shared" si="136"/>
        <v>0</v>
      </c>
      <c r="U221" s="37">
        <f t="shared" si="136"/>
        <v>0</v>
      </c>
      <c r="V221" s="37">
        <f t="shared" si="137"/>
        <v>0</v>
      </c>
      <c r="W221" s="38">
        <f t="shared" si="128"/>
        <v>0</v>
      </c>
      <c r="X221" s="38">
        <f t="shared" si="129"/>
        <v>0</v>
      </c>
      <c r="Y221" s="38"/>
      <c r="Z221" s="38"/>
      <c r="AA221" s="38"/>
    </row>
    <row r="222" spans="1:27" ht="15.75" hidden="1" customHeight="1">
      <c r="A222" s="35" t="s">
        <v>45</v>
      </c>
      <c r="B222" s="36" t="s">
        <v>57</v>
      </c>
      <c r="C222" s="37">
        <f t="shared" si="131"/>
        <v>0</v>
      </c>
      <c r="D222" s="37">
        <f t="shared" si="132"/>
        <v>0</v>
      </c>
      <c r="E222" s="37">
        <v>0</v>
      </c>
      <c r="F222" s="37">
        <v>0</v>
      </c>
      <c r="G222" s="37">
        <v>0</v>
      </c>
      <c r="H222" s="37">
        <f t="shared" si="133"/>
        <v>0</v>
      </c>
      <c r="I222" s="37">
        <v>0</v>
      </c>
      <c r="J222" s="37">
        <v>0</v>
      </c>
      <c r="K222" s="37">
        <v>0</v>
      </c>
      <c r="L222" s="37">
        <v>0</v>
      </c>
      <c r="M222" s="37">
        <f t="shared" si="134"/>
        <v>0</v>
      </c>
      <c r="N222" s="37">
        <v>0</v>
      </c>
      <c r="O222" s="37">
        <v>0</v>
      </c>
      <c r="P222" s="37">
        <v>0</v>
      </c>
      <c r="Q222" s="37">
        <v>0</v>
      </c>
      <c r="R222" s="37">
        <f t="shared" si="135"/>
        <v>0</v>
      </c>
      <c r="S222" s="37">
        <f t="shared" si="136"/>
        <v>0</v>
      </c>
      <c r="T222" s="37">
        <f t="shared" si="136"/>
        <v>0</v>
      </c>
      <c r="U222" s="37">
        <f t="shared" si="136"/>
        <v>0</v>
      </c>
      <c r="V222" s="37">
        <f t="shared" si="137"/>
        <v>0</v>
      </c>
      <c r="W222" s="38"/>
      <c r="X222" s="38"/>
      <c r="Y222" s="38"/>
      <c r="Z222" s="38"/>
      <c r="AA222" s="38"/>
    </row>
    <row r="223" spans="1:27" ht="21" hidden="1">
      <c r="A223" s="35" t="s">
        <v>45</v>
      </c>
      <c r="B223" s="36" t="s">
        <v>58</v>
      </c>
      <c r="C223" s="37">
        <f t="shared" si="131"/>
        <v>124</v>
      </c>
      <c r="D223" s="37">
        <f t="shared" si="132"/>
        <v>0</v>
      </c>
      <c r="E223" s="37">
        <v>0</v>
      </c>
      <c r="F223" s="37">
        <v>0</v>
      </c>
      <c r="G223" s="37">
        <v>0</v>
      </c>
      <c r="H223" s="37">
        <f t="shared" si="133"/>
        <v>124</v>
      </c>
      <c r="I223" s="37">
        <v>124</v>
      </c>
      <c r="J223" s="37">
        <v>0</v>
      </c>
      <c r="K223" s="37">
        <v>0</v>
      </c>
      <c r="L223" s="37">
        <v>0</v>
      </c>
      <c r="M223" s="37">
        <f t="shared" si="134"/>
        <v>0</v>
      </c>
      <c r="N223" s="37">
        <v>0</v>
      </c>
      <c r="O223" s="37">
        <v>0</v>
      </c>
      <c r="P223" s="37">
        <v>0</v>
      </c>
      <c r="Q223" s="37">
        <v>0</v>
      </c>
      <c r="R223" s="37">
        <f t="shared" si="135"/>
        <v>124</v>
      </c>
      <c r="S223" s="37">
        <f t="shared" si="136"/>
        <v>124</v>
      </c>
      <c r="T223" s="37">
        <f t="shared" si="136"/>
        <v>0</v>
      </c>
      <c r="U223" s="37">
        <f t="shared" si="136"/>
        <v>0</v>
      </c>
      <c r="V223" s="37">
        <f t="shared" si="137"/>
        <v>0</v>
      </c>
      <c r="W223" s="38">
        <f t="shared" si="128"/>
        <v>0</v>
      </c>
      <c r="X223" s="38">
        <f t="shared" si="129"/>
        <v>0</v>
      </c>
      <c r="Y223" s="38"/>
      <c r="Z223" s="38"/>
      <c r="AA223" s="38"/>
    </row>
    <row r="224" spans="1:27" ht="18.75" hidden="1" customHeight="1">
      <c r="A224" s="35" t="s">
        <v>45</v>
      </c>
      <c r="B224" s="36" t="s">
        <v>59</v>
      </c>
      <c r="C224" s="37">
        <f t="shared" si="131"/>
        <v>518</v>
      </c>
      <c r="D224" s="37">
        <f t="shared" si="132"/>
        <v>0</v>
      </c>
      <c r="E224" s="37">
        <v>0</v>
      </c>
      <c r="F224" s="37">
        <v>0</v>
      </c>
      <c r="G224" s="37">
        <v>0</v>
      </c>
      <c r="H224" s="37">
        <f t="shared" si="133"/>
        <v>518</v>
      </c>
      <c r="I224" s="37">
        <v>518</v>
      </c>
      <c r="J224" s="37">
        <v>0</v>
      </c>
      <c r="K224" s="37">
        <v>0</v>
      </c>
      <c r="L224" s="37">
        <v>0</v>
      </c>
      <c r="M224" s="37">
        <f t="shared" si="134"/>
        <v>0</v>
      </c>
      <c r="N224" s="37">
        <v>0</v>
      </c>
      <c r="O224" s="37">
        <v>0</v>
      </c>
      <c r="P224" s="37">
        <v>0</v>
      </c>
      <c r="Q224" s="37">
        <v>0</v>
      </c>
      <c r="R224" s="37">
        <f t="shared" si="135"/>
        <v>518</v>
      </c>
      <c r="S224" s="37">
        <f t="shared" si="136"/>
        <v>518</v>
      </c>
      <c r="T224" s="37">
        <f t="shared" si="136"/>
        <v>0</v>
      </c>
      <c r="U224" s="37">
        <f t="shared" si="136"/>
        <v>0</v>
      </c>
      <c r="V224" s="37">
        <f t="shared" si="137"/>
        <v>0</v>
      </c>
      <c r="W224" s="38">
        <f t="shared" si="128"/>
        <v>0</v>
      </c>
      <c r="X224" s="38">
        <f t="shared" si="129"/>
        <v>0</v>
      </c>
      <c r="Y224" s="38"/>
      <c r="Z224" s="38"/>
      <c r="AA224" s="38"/>
    </row>
    <row r="225" spans="1:27" ht="22.5" hidden="1" customHeight="1">
      <c r="A225" s="35" t="s">
        <v>45</v>
      </c>
      <c r="B225" s="36" t="s">
        <v>60</v>
      </c>
      <c r="C225" s="37">
        <f t="shared" si="131"/>
        <v>0</v>
      </c>
      <c r="D225" s="37">
        <f t="shared" si="132"/>
        <v>0</v>
      </c>
      <c r="E225" s="37">
        <v>0</v>
      </c>
      <c r="F225" s="37">
        <v>0</v>
      </c>
      <c r="G225" s="37">
        <v>0</v>
      </c>
      <c r="H225" s="37">
        <f t="shared" si="133"/>
        <v>0</v>
      </c>
      <c r="I225" s="37">
        <v>0</v>
      </c>
      <c r="J225" s="37">
        <v>0</v>
      </c>
      <c r="K225" s="37">
        <v>0</v>
      </c>
      <c r="L225" s="37">
        <v>0</v>
      </c>
      <c r="M225" s="37">
        <f t="shared" si="134"/>
        <v>0</v>
      </c>
      <c r="N225" s="37">
        <v>0</v>
      </c>
      <c r="O225" s="37">
        <v>0</v>
      </c>
      <c r="P225" s="37">
        <v>0</v>
      </c>
      <c r="Q225" s="37">
        <v>0</v>
      </c>
      <c r="R225" s="37">
        <f t="shared" si="135"/>
        <v>0</v>
      </c>
      <c r="S225" s="37">
        <f t="shared" si="136"/>
        <v>0</v>
      </c>
      <c r="T225" s="37">
        <f t="shared" si="136"/>
        <v>0</v>
      </c>
      <c r="U225" s="37">
        <f t="shared" si="136"/>
        <v>0</v>
      </c>
      <c r="V225" s="37">
        <f t="shared" si="137"/>
        <v>0</v>
      </c>
      <c r="W225" s="38"/>
      <c r="X225" s="38"/>
      <c r="Y225" s="38"/>
      <c r="Z225" s="38"/>
      <c r="AA225" s="38"/>
    </row>
    <row r="226" spans="1:27" s="12" customFormat="1" ht="15.75" customHeight="1">
      <c r="A226" s="31" t="s">
        <v>81</v>
      </c>
      <c r="B226" s="32" t="s">
        <v>82</v>
      </c>
      <c r="C226" s="33">
        <f>+C227+C228</f>
        <v>29825</v>
      </c>
      <c r="D226" s="33">
        <f t="shared" ref="D226:V226" si="138">+D227+D228</f>
        <v>265</v>
      </c>
      <c r="E226" s="33">
        <f t="shared" si="138"/>
        <v>265</v>
      </c>
      <c r="F226" s="33">
        <f t="shared" si="138"/>
        <v>0</v>
      </c>
      <c r="G226" s="33">
        <f t="shared" si="138"/>
        <v>0</v>
      </c>
      <c r="H226" s="33">
        <f t="shared" si="138"/>
        <v>29560</v>
      </c>
      <c r="I226" s="33">
        <f t="shared" si="138"/>
        <v>19340</v>
      </c>
      <c r="J226" s="33">
        <f t="shared" si="138"/>
        <v>2000</v>
      </c>
      <c r="K226" s="33">
        <f t="shared" si="138"/>
        <v>0</v>
      </c>
      <c r="L226" s="33">
        <f t="shared" si="138"/>
        <v>8220</v>
      </c>
      <c r="M226" s="33">
        <f t="shared" si="138"/>
        <v>13263.752</v>
      </c>
      <c r="N226" s="33">
        <f t="shared" si="138"/>
        <v>7470.4520000000002</v>
      </c>
      <c r="O226" s="33">
        <f t="shared" si="138"/>
        <v>1800</v>
      </c>
      <c r="P226" s="33">
        <f t="shared" si="138"/>
        <v>0</v>
      </c>
      <c r="Q226" s="33">
        <f t="shared" si="138"/>
        <v>3993.3</v>
      </c>
      <c r="R226" s="33">
        <f t="shared" si="138"/>
        <v>16561.248</v>
      </c>
      <c r="S226" s="33">
        <f t="shared" si="138"/>
        <v>12134.547999999999</v>
      </c>
      <c r="T226" s="33">
        <f t="shared" si="138"/>
        <v>200</v>
      </c>
      <c r="U226" s="33">
        <f t="shared" si="138"/>
        <v>0</v>
      </c>
      <c r="V226" s="33">
        <f t="shared" si="138"/>
        <v>4226.7</v>
      </c>
      <c r="W226" s="34">
        <f>M226/C226</f>
        <v>0.44471926236378878</v>
      </c>
      <c r="X226" s="34">
        <f>N226/(E226+I226)</f>
        <v>0.38104830400408063</v>
      </c>
      <c r="Y226" s="34">
        <f>O226/(F226+J226)</f>
        <v>0.9</v>
      </c>
      <c r="Z226" s="34"/>
      <c r="AA226" s="34">
        <f>Q226/L226</f>
        <v>0.48580291970802925</v>
      </c>
    </row>
    <row r="227" spans="1:27" ht="18.75" customHeight="1">
      <c r="A227" s="35" t="s">
        <v>42</v>
      </c>
      <c r="B227" s="36" t="s">
        <v>43</v>
      </c>
      <c r="C227" s="37">
        <f>+D227+H227</f>
        <v>18355</v>
      </c>
      <c r="D227" s="37">
        <f>SUM(E227:G227)</f>
        <v>265</v>
      </c>
      <c r="E227" s="37">
        <v>265</v>
      </c>
      <c r="F227" s="37">
        <v>0</v>
      </c>
      <c r="G227" s="37">
        <v>0</v>
      </c>
      <c r="H227" s="37">
        <f>SUM(I227:L227)</f>
        <v>18090</v>
      </c>
      <c r="I227" s="37">
        <v>7870</v>
      </c>
      <c r="J227" s="37">
        <v>2000</v>
      </c>
      <c r="K227" s="37">
        <v>0</v>
      </c>
      <c r="L227" s="37">
        <v>8220</v>
      </c>
      <c r="M227" s="37">
        <f>SUM(N227:Q227)</f>
        <v>9645.2999999999993</v>
      </c>
      <c r="N227" s="37">
        <v>3852</v>
      </c>
      <c r="O227" s="37">
        <v>1800</v>
      </c>
      <c r="P227" s="37">
        <v>0</v>
      </c>
      <c r="Q227" s="37">
        <v>3993.3</v>
      </c>
      <c r="R227" s="37">
        <f>SUM(S227:V227)</f>
        <v>8709.7000000000007</v>
      </c>
      <c r="S227" s="37">
        <f>(E227+I227)-N227</f>
        <v>4283</v>
      </c>
      <c r="T227" s="37">
        <f>(F227+J227)-O227</f>
        <v>200</v>
      </c>
      <c r="U227" s="37">
        <f>(G227+K227)-P227</f>
        <v>0</v>
      </c>
      <c r="V227" s="37">
        <f>L227-Q227</f>
        <v>4226.7</v>
      </c>
      <c r="W227" s="38">
        <f t="shared" ref="W227:W242" si="139">M227/C227</f>
        <v>0.52548624353037321</v>
      </c>
      <c r="X227" s="38">
        <f t="shared" ref="X227:X242" si="140">N227/(E227+I227)</f>
        <v>0.47350952673632452</v>
      </c>
      <c r="Y227" s="38">
        <f>O227/(F227+J227)</f>
        <v>0.9</v>
      </c>
      <c r="Z227" s="38"/>
      <c r="AA227" s="38">
        <f>Q227/L227</f>
        <v>0.48580291970802925</v>
      </c>
    </row>
    <row r="228" spans="1:27" ht="15.75" customHeight="1">
      <c r="A228" s="35" t="s">
        <v>42</v>
      </c>
      <c r="B228" s="36" t="s">
        <v>44</v>
      </c>
      <c r="C228" s="37">
        <f t="shared" ref="C228:V228" si="141">SUM(C229:C243)</f>
        <v>11470</v>
      </c>
      <c r="D228" s="37">
        <f t="shared" si="141"/>
        <v>0</v>
      </c>
      <c r="E228" s="37">
        <f t="shared" si="141"/>
        <v>0</v>
      </c>
      <c r="F228" s="37">
        <f t="shared" si="141"/>
        <v>0</v>
      </c>
      <c r="G228" s="37">
        <f t="shared" si="141"/>
        <v>0</v>
      </c>
      <c r="H228" s="37">
        <f t="shared" si="141"/>
        <v>11470</v>
      </c>
      <c r="I228" s="37">
        <f t="shared" si="141"/>
        <v>11470</v>
      </c>
      <c r="J228" s="37">
        <f t="shared" si="141"/>
        <v>0</v>
      </c>
      <c r="K228" s="37">
        <f t="shared" si="141"/>
        <v>0</v>
      </c>
      <c r="L228" s="37">
        <f t="shared" si="141"/>
        <v>0</v>
      </c>
      <c r="M228" s="37">
        <f t="shared" si="141"/>
        <v>3618.4520000000002</v>
      </c>
      <c r="N228" s="37">
        <f t="shared" si="141"/>
        <v>3618.4520000000002</v>
      </c>
      <c r="O228" s="37">
        <f t="shared" si="141"/>
        <v>0</v>
      </c>
      <c r="P228" s="37">
        <f t="shared" si="141"/>
        <v>0</v>
      </c>
      <c r="Q228" s="37">
        <f t="shared" si="141"/>
        <v>0</v>
      </c>
      <c r="R228" s="37">
        <f t="shared" si="141"/>
        <v>7851.5479999999998</v>
      </c>
      <c r="S228" s="37">
        <f t="shared" si="141"/>
        <v>7851.5479999999998</v>
      </c>
      <c r="T228" s="37">
        <f t="shared" si="141"/>
        <v>0</v>
      </c>
      <c r="U228" s="37">
        <f t="shared" si="141"/>
        <v>0</v>
      </c>
      <c r="V228" s="37">
        <f t="shared" si="141"/>
        <v>0</v>
      </c>
      <c r="W228" s="38">
        <f t="shared" si="139"/>
        <v>0.3154709677419355</v>
      </c>
      <c r="X228" s="38">
        <f t="shared" si="140"/>
        <v>0.3154709677419355</v>
      </c>
      <c r="Y228" s="38"/>
      <c r="Z228" s="38"/>
      <c r="AA228" s="38"/>
    </row>
    <row r="229" spans="1:27" ht="15.75" hidden="1" customHeight="1">
      <c r="A229" s="35" t="s">
        <v>45</v>
      </c>
      <c r="B229" s="36" t="s">
        <v>46</v>
      </c>
      <c r="C229" s="37">
        <f t="shared" ref="C229:C243" si="142">+D229+H229</f>
        <v>2170</v>
      </c>
      <c r="D229" s="37">
        <f t="shared" ref="D229:D243" si="143">SUM(E229:G229)</f>
        <v>0</v>
      </c>
      <c r="E229" s="37">
        <v>0</v>
      </c>
      <c r="F229" s="37">
        <v>0</v>
      </c>
      <c r="G229" s="37">
        <v>0</v>
      </c>
      <c r="H229" s="37">
        <f t="shared" ref="H229:H243" si="144">SUM(I229:L229)</f>
        <v>2170</v>
      </c>
      <c r="I229" s="37">
        <v>2170</v>
      </c>
      <c r="J229" s="37">
        <v>0</v>
      </c>
      <c r="K229" s="37">
        <v>0</v>
      </c>
      <c r="L229" s="37">
        <v>0</v>
      </c>
      <c r="M229" s="37">
        <f t="shared" ref="M229:M243" si="145">SUM(N229:Q229)</f>
        <v>2005.2540000000001</v>
      </c>
      <c r="N229" s="37">
        <v>2005.2540000000001</v>
      </c>
      <c r="O229" s="37">
        <v>0</v>
      </c>
      <c r="P229" s="37">
        <v>0</v>
      </c>
      <c r="Q229" s="37">
        <v>0</v>
      </c>
      <c r="R229" s="37">
        <f t="shared" ref="R229:R243" si="146">SUM(S229:V229)</f>
        <v>164.74599999999987</v>
      </c>
      <c r="S229" s="37">
        <f t="shared" ref="S229:U243" si="147">(E229+I229)-N229</f>
        <v>164.74599999999987</v>
      </c>
      <c r="T229" s="37">
        <f t="shared" si="147"/>
        <v>0</v>
      </c>
      <c r="U229" s="37">
        <f t="shared" si="147"/>
        <v>0</v>
      </c>
      <c r="V229" s="37">
        <f t="shared" ref="V229:V243" si="148">L229-Q229</f>
        <v>0</v>
      </c>
      <c r="W229" s="38">
        <f t="shared" si="139"/>
        <v>0.92408018433179728</v>
      </c>
      <c r="X229" s="38">
        <f t="shared" si="140"/>
        <v>0.92408018433179728</v>
      </c>
      <c r="Y229" s="38"/>
      <c r="Z229" s="38"/>
      <c r="AA229" s="38"/>
    </row>
    <row r="230" spans="1:27" ht="15.75" hidden="1" customHeight="1">
      <c r="A230" s="35" t="s">
        <v>45</v>
      </c>
      <c r="B230" s="36" t="s">
        <v>47</v>
      </c>
      <c r="C230" s="37">
        <f t="shared" si="142"/>
        <v>4342</v>
      </c>
      <c r="D230" s="37">
        <f t="shared" si="143"/>
        <v>0</v>
      </c>
      <c r="E230" s="37">
        <v>0</v>
      </c>
      <c r="F230" s="37">
        <v>0</v>
      </c>
      <c r="G230" s="37">
        <v>0</v>
      </c>
      <c r="H230" s="37">
        <f t="shared" si="144"/>
        <v>4342</v>
      </c>
      <c r="I230" s="37">
        <v>4342</v>
      </c>
      <c r="J230" s="37">
        <v>0</v>
      </c>
      <c r="K230" s="37">
        <v>0</v>
      </c>
      <c r="L230" s="37">
        <v>0</v>
      </c>
      <c r="M230" s="37">
        <f t="shared" si="145"/>
        <v>616.20000000000005</v>
      </c>
      <c r="N230" s="37">
        <v>616.20000000000005</v>
      </c>
      <c r="O230" s="37">
        <v>0</v>
      </c>
      <c r="P230" s="37">
        <v>0</v>
      </c>
      <c r="Q230" s="37">
        <v>0</v>
      </c>
      <c r="R230" s="37">
        <f t="shared" si="146"/>
        <v>3725.8</v>
      </c>
      <c r="S230" s="37">
        <f t="shared" si="147"/>
        <v>3725.8</v>
      </c>
      <c r="T230" s="37">
        <f t="shared" si="147"/>
        <v>0</v>
      </c>
      <c r="U230" s="37">
        <f t="shared" si="147"/>
        <v>0</v>
      </c>
      <c r="V230" s="37">
        <f t="shared" si="148"/>
        <v>0</v>
      </c>
      <c r="W230" s="38">
        <f t="shared" si="139"/>
        <v>0.14191616766467066</v>
      </c>
      <c r="X230" s="38">
        <f t="shared" si="140"/>
        <v>0.14191616766467066</v>
      </c>
      <c r="Y230" s="38"/>
      <c r="Z230" s="38"/>
      <c r="AA230" s="38"/>
    </row>
    <row r="231" spans="1:27" ht="15.75" hidden="1" customHeight="1">
      <c r="A231" s="35" t="s">
        <v>45</v>
      </c>
      <c r="B231" s="36" t="s">
        <v>48</v>
      </c>
      <c r="C231" s="37">
        <f t="shared" si="142"/>
        <v>195</v>
      </c>
      <c r="D231" s="37">
        <f t="shared" si="143"/>
        <v>0</v>
      </c>
      <c r="E231" s="37">
        <v>0</v>
      </c>
      <c r="F231" s="37">
        <v>0</v>
      </c>
      <c r="G231" s="37">
        <v>0</v>
      </c>
      <c r="H231" s="37">
        <f t="shared" si="144"/>
        <v>195</v>
      </c>
      <c r="I231" s="37">
        <v>195</v>
      </c>
      <c r="J231" s="37">
        <v>0</v>
      </c>
      <c r="K231" s="37">
        <v>0</v>
      </c>
      <c r="L231" s="37">
        <v>0</v>
      </c>
      <c r="M231" s="37">
        <f t="shared" si="145"/>
        <v>0</v>
      </c>
      <c r="N231" s="37">
        <v>0</v>
      </c>
      <c r="O231" s="37">
        <v>0</v>
      </c>
      <c r="P231" s="37">
        <v>0</v>
      </c>
      <c r="Q231" s="37">
        <v>0</v>
      </c>
      <c r="R231" s="37">
        <f t="shared" si="146"/>
        <v>195</v>
      </c>
      <c r="S231" s="37">
        <f t="shared" si="147"/>
        <v>195</v>
      </c>
      <c r="T231" s="37">
        <f t="shared" si="147"/>
        <v>0</v>
      </c>
      <c r="U231" s="37">
        <f t="shared" si="147"/>
        <v>0</v>
      </c>
      <c r="V231" s="37">
        <f t="shared" si="148"/>
        <v>0</v>
      </c>
      <c r="W231" s="38">
        <f t="shared" si="139"/>
        <v>0</v>
      </c>
      <c r="X231" s="38">
        <f t="shared" si="140"/>
        <v>0</v>
      </c>
      <c r="Y231" s="38"/>
      <c r="Z231" s="38"/>
      <c r="AA231" s="38"/>
    </row>
    <row r="232" spans="1:27" ht="24" hidden="1" customHeight="1">
      <c r="A232" s="35" t="s">
        <v>45</v>
      </c>
      <c r="B232" s="36" t="s">
        <v>49</v>
      </c>
      <c r="C232" s="37">
        <f t="shared" si="142"/>
        <v>195</v>
      </c>
      <c r="D232" s="37">
        <f t="shared" si="143"/>
        <v>0</v>
      </c>
      <c r="E232" s="37">
        <v>0</v>
      </c>
      <c r="F232" s="37">
        <v>0</v>
      </c>
      <c r="G232" s="37">
        <v>0</v>
      </c>
      <c r="H232" s="37">
        <f t="shared" si="144"/>
        <v>195</v>
      </c>
      <c r="I232" s="37">
        <v>195</v>
      </c>
      <c r="J232" s="37">
        <v>0</v>
      </c>
      <c r="K232" s="37">
        <v>0</v>
      </c>
      <c r="L232" s="37">
        <v>0</v>
      </c>
      <c r="M232" s="37">
        <f t="shared" si="145"/>
        <v>0</v>
      </c>
      <c r="N232" s="37">
        <v>0</v>
      </c>
      <c r="O232" s="37">
        <v>0</v>
      </c>
      <c r="P232" s="37">
        <v>0</v>
      </c>
      <c r="Q232" s="37">
        <v>0</v>
      </c>
      <c r="R232" s="37">
        <f t="shared" si="146"/>
        <v>195</v>
      </c>
      <c r="S232" s="37">
        <f t="shared" si="147"/>
        <v>195</v>
      </c>
      <c r="T232" s="37">
        <f t="shared" si="147"/>
        <v>0</v>
      </c>
      <c r="U232" s="37">
        <f t="shared" si="147"/>
        <v>0</v>
      </c>
      <c r="V232" s="37">
        <f t="shared" si="148"/>
        <v>0</v>
      </c>
      <c r="W232" s="38">
        <f t="shared" si="139"/>
        <v>0</v>
      </c>
      <c r="X232" s="38">
        <f t="shared" si="140"/>
        <v>0</v>
      </c>
      <c r="Y232" s="38"/>
      <c r="Z232" s="38"/>
      <c r="AA232" s="38"/>
    </row>
    <row r="233" spans="1:27" ht="25.5" hidden="1" customHeight="1">
      <c r="A233" s="35" t="s">
        <v>45</v>
      </c>
      <c r="B233" s="36" t="s">
        <v>50</v>
      </c>
      <c r="C233" s="37">
        <f t="shared" si="142"/>
        <v>200</v>
      </c>
      <c r="D233" s="37">
        <f t="shared" si="143"/>
        <v>0</v>
      </c>
      <c r="E233" s="37">
        <v>0</v>
      </c>
      <c r="F233" s="37">
        <v>0</v>
      </c>
      <c r="G233" s="37">
        <v>0</v>
      </c>
      <c r="H233" s="37">
        <f t="shared" si="144"/>
        <v>200</v>
      </c>
      <c r="I233" s="37">
        <v>200</v>
      </c>
      <c r="J233" s="37">
        <v>0</v>
      </c>
      <c r="K233" s="37">
        <v>0</v>
      </c>
      <c r="L233" s="37">
        <v>0</v>
      </c>
      <c r="M233" s="37">
        <f t="shared" si="145"/>
        <v>0</v>
      </c>
      <c r="N233" s="37">
        <v>0</v>
      </c>
      <c r="O233" s="37">
        <v>0</v>
      </c>
      <c r="P233" s="37">
        <v>0</v>
      </c>
      <c r="Q233" s="37">
        <v>0</v>
      </c>
      <c r="R233" s="37">
        <f t="shared" si="146"/>
        <v>200</v>
      </c>
      <c r="S233" s="37">
        <f t="shared" si="147"/>
        <v>200</v>
      </c>
      <c r="T233" s="37">
        <f t="shared" si="147"/>
        <v>0</v>
      </c>
      <c r="U233" s="37">
        <f t="shared" si="147"/>
        <v>0</v>
      </c>
      <c r="V233" s="37">
        <f t="shared" si="148"/>
        <v>0</v>
      </c>
      <c r="W233" s="38">
        <f t="shared" si="139"/>
        <v>0</v>
      </c>
      <c r="X233" s="38">
        <f t="shared" si="140"/>
        <v>0</v>
      </c>
      <c r="Y233" s="38"/>
      <c r="Z233" s="38"/>
      <c r="AA233" s="38"/>
    </row>
    <row r="234" spans="1:27" ht="26.25" hidden="1" customHeight="1">
      <c r="A234" s="35" t="s">
        <v>45</v>
      </c>
      <c r="B234" s="36" t="s">
        <v>51</v>
      </c>
      <c r="C234" s="37">
        <f t="shared" si="142"/>
        <v>0</v>
      </c>
      <c r="D234" s="37">
        <f t="shared" si="143"/>
        <v>0</v>
      </c>
      <c r="E234" s="37">
        <v>0</v>
      </c>
      <c r="F234" s="37">
        <v>0</v>
      </c>
      <c r="G234" s="37">
        <v>0</v>
      </c>
      <c r="H234" s="37">
        <f t="shared" si="144"/>
        <v>0</v>
      </c>
      <c r="I234" s="37">
        <v>0</v>
      </c>
      <c r="J234" s="37">
        <v>0</v>
      </c>
      <c r="K234" s="37">
        <v>0</v>
      </c>
      <c r="L234" s="37">
        <v>0</v>
      </c>
      <c r="M234" s="37">
        <f t="shared" si="145"/>
        <v>0</v>
      </c>
      <c r="N234" s="37">
        <v>0</v>
      </c>
      <c r="O234" s="37">
        <v>0</v>
      </c>
      <c r="P234" s="37">
        <v>0</v>
      </c>
      <c r="Q234" s="37">
        <v>0</v>
      </c>
      <c r="R234" s="37">
        <f t="shared" si="146"/>
        <v>0</v>
      </c>
      <c r="S234" s="37">
        <f t="shared" si="147"/>
        <v>0</v>
      </c>
      <c r="T234" s="37">
        <f t="shared" si="147"/>
        <v>0</v>
      </c>
      <c r="U234" s="37">
        <f t="shared" si="147"/>
        <v>0</v>
      </c>
      <c r="V234" s="37">
        <f t="shared" si="148"/>
        <v>0</v>
      </c>
      <c r="W234" s="38"/>
      <c r="X234" s="38"/>
      <c r="Y234" s="38"/>
      <c r="Z234" s="38"/>
      <c r="AA234" s="38"/>
    </row>
    <row r="235" spans="1:27" ht="20.25" hidden="1" customHeight="1">
      <c r="A235" s="35" t="s">
        <v>45</v>
      </c>
      <c r="B235" s="36" t="s">
        <v>52</v>
      </c>
      <c r="C235" s="37">
        <f t="shared" si="142"/>
        <v>520</v>
      </c>
      <c r="D235" s="37">
        <f t="shared" si="143"/>
        <v>0</v>
      </c>
      <c r="E235" s="37">
        <v>0</v>
      </c>
      <c r="F235" s="37">
        <v>0</v>
      </c>
      <c r="G235" s="37">
        <v>0</v>
      </c>
      <c r="H235" s="37">
        <f t="shared" si="144"/>
        <v>520</v>
      </c>
      <c r="I235" s="37">
        <v>520</v>
      </c>
      <c r="J235" s="37">
        <v>0</v>
      </c>
      <c r="K235" s="37">
        <v>0</v>
      </c>
      <c r="L235" s="37">
        <v>0</v>
      </c>
      <c r="M235" s="37">
        <f t="shared" si="145"/>
        <v>144.15799999999999</v>
      </c>
      <c r="N235" s="37">
        <v>144.15799999999999</v>
      </c>
      <c r="O235" s="37">
        <v>0</v>
      </c>
      <c r="P235" s="37">
        <v>0</v>
      </c>
      <c r="Q235" s="37">
        <v>0</v>
      </c>
      <c r="R235" s="37">
        <f t="shared" si="146"/>
        <v>375.84199999999998</v>
      </c>
      <c r="S235" s="37">
        <f t="shared" si="147"/>
        <v>375.84199999999998</v>
      </c>
      <c r="T235" s="37">
        <f t="shared" si="147"/>
        <v>0</v>
      </c>
      <c r="U235" s="37">
        <f t="shared" si="147"/>
        <v>0</v>
      </c>
      <c r="V235" s="37">
        <f t="shared" si="148"/>
        <v>0</v>
      </c>
      <c r="W235" s="38">
        <f t="shared" si="139"/>
        <v>0.27722692307692304</v>
      </c>
      <c r="X235" s="38">
        <f t="shared" si="140"/>
        <v>0.27722692307692304</v>
      </c>
      <c r="Y235" s="38"/>
      <c r="Z235" s="38"/>
      <c r="AA235" s="38"/>
    </row>
    <row r="236" spans="1:27" ht="15.75" hidden="1" customHeight="1">
      <c r="A236" s="35" t="s">
        <v>45</v>
      </c>
      <c r="B236" s="36" t="s">
        <v>53</v>
      </c>
      <c r="C236" s="37">
        <f t="shared" si="142"/>
        <v>2283</v>
      </c>
      <c r="D236" s="37">
        <f t="shared" si="143"/>
        <v>0</v>
      </c>
      <c r="E236" s="37">
        <v>0</v>
      </c>
      <c r="F236" s="37">
        <v>0</v>
      </c>
      <c r="G236" s="37">
        <v>0</v>
      </c>
      <c r="H236" s="37">
        <f t="shared" si="144"/>
        <v>2283</v>
      </c>
      <c r="I236" s="37">
        <v>2283</v>
      </c>
      <c r="J236" s="37">
        <v>0</v>
      </c>
      <c r="K236" s="37">
        <v>0</v>
      </c>
      <c r="L236" s="37">
        <v>0</v>
      </c>
      <c r="M236" s="37">
        <f t="shared" si="145"/>
        <v>451.84000000000003</v>
      </c>
      <c r="N236" s="37">
        <v>451.84000000000003</v>
      </c>
      <c r="O236" s="37">
        <v>0</v>
      </c>
      <c r="P236" s="37">
        <v>0</v>
      </c>
      <c r="Q236" s="37">
        <v>0</v>
      </c>
      <c r="R236" s="37">
        <f t="shared" si="146"/>
        <v>1831.1599999999999</v>
      </c>
      <c r="S236" s="37">
        <f t="shared" si="147"/>
        <v>1831.1599999999999</v>
      </c>
      <c r="T236" s="37">
        <f t="shared" si="147"/>
        <v>0</v>
      </c>
      <c r="U236" s="37">
        <f t="shared" si="147"/>
        <v>0</v>
      </c>
      <c r="V236" s="37">
        <f t="shared" si="148"/>
        <v>0</v>
      </c>
      <c r="W236" s="38">
        <f t="shared" si="139"/>
        <v>0.1979150240911082</v>
      </c>
      <c r="X236" s="38">
        <f t="shared" si="140"/>
        <v>0.1979150240911082</v>
      </c>
      <c r="Y236" s="38"/>
      <c r="Z236" s="38"/>
      <c r="AA236" s="38"/>
    </row>
    <row r="237" spans="1:27" ht="15.75" hidden="1" customHeight="1">
      <c r="A237" s="35" t="s">
        <v>45</v>
      </c>
      <c r="B237" s="36" t="s">
        <v>54</v>
      </c>
      <c r="C237" s="37">
        <f t="shared" si="142"/>
        <v>474</v>
      </c>
      <c r="D237" s="37">
        <f t="shared" si="143"/>
        <v>0</v>
      </c>
      <c r="E237" s="37">
        <v>0</v>
      </c>
      <c r="F237" s="37">
        <v>0</v>
      </c>
      <c r="G237" s="37">
        <v>0</v>
      </c>
      <c r="H237" s="37">
        <f t="shared" si="144"/>
        <v>474</v>
      </c>
      <c r="I237" s="37">
        <v>474</v>
      </c>
      <c r="J237" s="37">
        <v>0</v>
      </c>
      <c r="K237" s="37">
        <v>0</v>
      </c>
      <c r="L237" s="37">
        <v>0</v>
      </c>
      <c r="M237" s="37">
        <f t="shared" si="145"/>
        <v>201</v>
      </c>
      <c r="N237" s="37">
        <v>201</v>
      </c>
      <c r="O237" s="37">
        <v>0</v>
      </c>
      <c r="P237" s="37">
        <v>0</v>
      </c>
      <c r="Q237" s="37">
        <v>0</v>
      </c>
      <c r="R237" s="37">
        <f t="shared" si="146"/>
        <v>273</v>
      </c>
      <c r="S237" s="37">
        <f t="shared" si="147"/>
        <v>273</v>
      </c>
      <c r="T237" s="37">
        <f t="shared" si="147"/>
        <v>0</v>
      </c>
      <c r="U237" s="37">
        <f t="shared" si="147"/>
        <v>0</v>
      </c>
      <c r="V237" s="37">
        <f t="shared" si="148"/>
        <v>0</v>
      </c>
      <c r="W237" s="38">
        <f t="shared" si="139"/>
        <v>0.42405063291139239</v>
      </c>
      <c r="X237" s="38">
        <f t="shared" si="140"/>
        <v>0.42405063291139239</v>
      </c>
      <c r="Y237" s="38"/>
      <c r="Z237" s="38"/>
      <c r="AA237" s="38"/>
    </row>
    <row r="238" spans="1:27" ht="15.75" hidden="1" customHeight="1">
      <c r="A238" s="35" t="s">
        <v>45</v>
      </c>
      <c r="B238" s="36" t="s">
        <v>55</v>
      </c>
      <c r="C238" s="37">
        <f t="shared" si="142"/>
        <v>0</v>
      </c>
      <c r="D238" s="37">
        <f t="shared" si="143"/>
        <v>0</v>
      </c>
      <c r="E238" s="37">
        <v>0</v>
      </c>
      <c r="F238" s="37">
        <v>0</v>
      </c>
      <c r="G238" s="37">
        <v>0</v>
      </c>
      <c r="H238" s="37">
        <f t="shared" si="144"/>
        <v>0</v>
      </c>
      <c r="I238" s="37">
        <v>0</v>
      </c>
      <c r="J238" s="37">
        <v>0</v>
      </c>
      <c r="K238" s="37">
        <v>0</v>
      </c>
      <c r="L238" s="37">
        <v>0</v>
      </c>
      <c r="M238" s="37">
        <f t="shared" si="145"/>
        <v>0</v>
      </c>
      <c r="N238" s="37">
        <v>0</v>
      </c>
      <c r="O238" s="37">
        <v>0</v>
      </c>
      <c r="P238" s="37">
        <v>0</v>
      </c>
      <c r="Q238" s="37">
        <v>0</v>
      </c>
      <c r="R238" s="37">
        <f t="shared" si="146"/>
        <v>0</v>
      </c>
      <c r="S238" s="37">
        <f t="shared" si="147"/>
        <v>0</v>
      </c>
      <c r="T238" s="37">
        <f t="shared" si="147"/>
        <v>0</v>
      </c>
      <c r="U238" s="37">
        <f t="shared" si="147"/>
        <v>0</v>
      </c>
      <c r="V238" s="37">
        <f t="shared" si="148"/>
        <v>0</v>
      </c>
      <c r="W238" s="38"/>
      <c r="X238" s="38"/>
      <c r="Y238" s="38"/>
      <c r="Z238" s="38"/>
      <c r="AA238" s="38"/>
    </row>
    <row r="239" spans="1:27" ht="15.75" hidden="1" customHeight="1">
      <c r="A239" s="35" t="s">
        <v>45</v>
      </c>
      <c r="B239" s="36" t="s">
        <v>56</v>
      </c>
      <c r="C239" s="37">
        <f t="shared" si="142"/>
        <v>300</v>
      </c>
      <c r="D239" s="37">
        <f t="shared" si="143"/>
        <v>0</v>
      </c>
      <c r="E239" s="37">
        <v>0</v>
      </c>
      <c r="F239" s="37">
        <v>0</v>
      </c>
      <c r="G239" s="37">
        <v>0</v>
      </c>
      <c r="H239" s="37">
        <f t="shared" si="144"/>
        <v>300</v>
      </c>
      <c r="I239" s="37">
        <v>300</v>
      </c>
      <c r="J239" s="37">
        <v>0</v>
      </c>
      <c r="K239" s="37">
        <v>0</v>
      </c>
      <c r="L239" s="37">
        <v>0</v>
      </c>
      <c r="M239" s="37">
        <f t="shared" si="145"/>
        <v>0</v>
      </c>
      <c r="N239" s="37">
        <v>0</v>
      </c>
      <c r="O239" s="37">
        <v>0</v>
      </c>
      <c r="P239" s="37">
        <v>0</v>
      </c>
      <c r="Q239" s="37">
        <v>0</v>
      </c>
      <c r="R239" s="37">
        <f t="shared" si="146"/>
        <v>300</v>
      </c>
      <c r="S239" s="37">
        <f t="shared" si="147"/>
        <v>300</v>
      </c>
      <c r="T239" s="37">
        <f t="shared" si="147"/>
        <v>0</v>
      </c>
      <c r="U239" s="37">
        <f t="shared" si="147"/>
        <v>0</v>
      </c>
      <c r="V239" s="37">
        <f t="shared" si="148"/>
        <v>0</v>
      </c>
      <c r="W239" s="38">
        <f t="shared" si="139"/>
        <v>0</v>
      </c>
      <c r="X239" s="38">
        <f t="shared" si="140"/>
        <v>0</v>
      </c>
      <c r="Y239" s="38"/>
      <c r="Z239" s="38"/>
      <c r="AA239" s="38"/>
    </row>
    <row r="240" spans="1:27" ht="15.75" hidden="1" customHeight="1">
      <c r="A240" s="35" t="s">
        <v>45</v>
      </c>
      <c r="B240" s="36" t="s">
        <v>57</v>
      </c>
      <c r="C240" s="37">
        <f t="shared" si="142"/>
        <v>0</v>
      </c>
      <c r="D240" s="37">
        <f t="shared" si="143"/>
        <v>0</v>
      </c>
      <c r="E240" s="37">
        <v>0</v>
      </c>
      <c r="F240" s="37">
        <v>0</v>
      </c>
      <c r="G240" s="37">
        <v>0</v>
      </c>
      <c r="H240" s="37">
        <f t="shared" si="144"/>
        <v>0</v>
      </c>
      <c r="I240" s="37">
        <v>0</v>
      </c>
      <c r="J240" s="37">
        <v>0</v>
      </c>
      <c r="K240" s="37">
        <v>0</v>
      </c>
      <c r="L240" s="37">
        <v>0</v>
      </c>
      <c r="M240" s="37">
        <f t="shared" si="145"/>
        <v>0</v>
      </c>
      <c r="N240" s="37">
        <v>0</v>
      </c>
      <c r="O240" s="37">
        <v>0</v>
      </c>
      <c r="P240" s="37">
        <v>0</v>
      </c>
      <c r="Q240" s="37">
        <v>0</v>
      </c>
      <c r="R240" s="37">
        <f t="shared" si="146"/>
        <v>0</v>
      </c>
      <c r="S240" s="37">
        <f t="shared" si="147"/>
        <v>0</v>
      </c>
      <c r="T240" s="37">
        <f t="shared" si="147"/>
        <v>0</v>
      </c>
      <c r="U240" s="37">
        <f t="shared" si="147"/>
        <v>0</v>
      </c>
      <c r="V240" s="37">
        <f t="shared" si="148"/>
        <v>0</v>
      </c>
      <c r="W240" s="38"/>
      <c r="X240" s="38"/>
      <c r="Y240" s="38"/>
      <c r="Z240" s="38"/>
      <c r="AA240" s="38"/>
    </row>
    <row r="241" spans="1:27" ht="21" hidden="1">
      <c r="A241" s="35" t="s">
        <v>45</v>
      </c>
      <c r="B241" s="36" t="s">
        <v>58</v>
      </c>
      <c r="C241" s="37">
        <f t="shared" si="142"/>
        <v>82</v>
      </c>
      <c r="D241" s="37">
        <f t="shared" si="143"/>
        <v>0</v>
      </c>
      <c r="E241" s="37">
        <v>0</v>
      </c>
      <c r="F241" s="37">
        <v>0</v>
      </c>
      <c r="G241" s="37">
        <v>0</v>
      </c>
      <c r="H241" s="37">
        <f t="shared" si="144"/>
        <v>82</v>
      </c>
      <c r="I241" s="37">
        <v>82</v>
      </c>
      <c r="J241" s="37">
        <v>0</v>
      </c>
      <c r="K241" s="37">
        <v>0</v>
      </c>
      <c r="L241" s="37">
        <v>0</v>
      </c>
      <c r="M241" s="37">
        <f t="shared" si="145"/>
        <v>59</v>
      </c>
      <c r="N241" s="37">
        <v>59</v>
      </c>
      <c r="O241" s="37">
        <v>0</v>
      </c>
      <c r="P241" s="37">
        <v>0</v>
      </c>
      <c r="Q241" s="37">
        <v>0</v>
      </c>
      <c r="R241" s="37">
        <f t="shared" si="146"/>
        <v>23</v>
      </c>
      <c r="S241" s="37">
        <f t="shared" si="147"/>
        <v>23</v>
      </c>
      <c r="T241" s="37">
        <f t="shared" si="147"/>
        <v>0</v>
      </c>
      <c r="U241" s="37">
        <f t="shared" si="147"/>
        <v>0</v>
      </c>
      <c r="V241" s="37">
        <f t="shared" si="148"/>
        <v>0</v>
      </c>
      <c r="W241" s="38">
        <f t="shared" si="139"/>
        <v>0.71951219512195119</v>
      </c>
      <c r="X241" s="38">
        <f t="shared" si="140"/>
        <v>0.71951219512195119</v>
      </c>
      <c r="Y241" s="38"/>
      <c r="Z241" s="38"/>
      <c r="AA241" s="38"/>
    </row>
    <row r="242" spans="1:27" ht="18.75" hidden="1" customHeight="1">
      <c r="A242" s="35" t="s">
        <v>45</v>
      </c>
      <c r="B242" s="36" t="s">
        <v>59</v>
      </c>
      <c r="C242" s="37">
        <f t="shared" si="142"/>
        <v>709</v>
      </c>
      <c r="D242" s="37">
        <f t="shared" si="143"/>
        <v>0</v>
      </c>
      <c r="E242" s="37">
        <v>0</v>
      </c>
      <c r="F242" s="37">
        <v>0</v>
      </c>
      <c r="G242" s="37">
        <v>0</v>
      </c>
      <c r="H242" s="37">
        <f t="shared" si="144"/>
        <v>709</v>
      </c>
      <c r="I242" s="37">
        <v>709</v>
      </c>
      <c r="J242" s="37">
        <v>0</v>
      </c>
      <c r="K242" s="37">
        <v>0</v>
      </c>
      <c r="L242" s="37">
        <v>0</v>
      </c>
      <c r="M242" s="37">
        <f t="shared" si="145"/>
        <v>141</v>
      </c>
      <c r="N242" s="37">
        <v>141</v>
      </c>
      <c r="O242" s="37">
        <v>0</v>
      </c>
      <c r="P242" s="37">
        <v>0</v>
      </c>
      <c r="Q242" s="37">
        <v>0</v>
      </c>
      <c r="R242" s="37">
        <f t="shared" si="146"/>
        <v>568</v>
      </c>
      <c r="S242" s="37">
        <f t="shared" si="147"/>
        <v>568</v>
      </c>
      <c r="T242" s="37">
        <f t="shared" si="147"/>
        <v>0</v>
      </c>
      <c r="U242" s="37">
        <f t="shared" si="147"/>
        <v>0</v>
      </c>
      <c r="V242" s="37">
        <f t="shared" si="148"/>
        <v>0</v>
      </c>
      <c r="W242" s="38">
        <f t="shared" si="139"/>
        <v>0.19887165021156558</v>
      </c>
      <c r="X242" s="38">
        <f t="shared" si="140"/>
        <v>0.19887165021156558</v>
      </c>
      <c r="Y242" s="38"/>
      <c r="Z242" s="38"/>
      <c r="AA242" s="38"/>
    </row>
    <row r="243" spans="1:27" ht="22.5" hidden="1" customHeight="1">
      <c r="A243" s="35" t="s">
        <v>45</v>
      </c>
      <c r="B243" s="36" t="s">
        <v>60</v>
      </c>
      <c r="C243" s="37">
        <f t="shared" si="142"/>
        <v>0</v>
      </c>
      <c r="D243" s="37">
        <f t="shared" si="143"/>
        <v>0</v>
      </c>
      <c r="E243" s="37">
        <v>0</v>
      </c>
      <c r="F243" s="37">
        <v>0</v>
      </c>
      <c r="G243" s="37">
        <v>0</v>
      </c>
      <c r="H243" s="37">
        <f t="shared" si="144"/>
        <v>0</v>
      </c>
      <c r="I243" s="37">
        <v>0</v>
      </c>
      <c r="J243" s="37">
        <v>0</v>
      </c>
      <c r="K243" s="37">
        <v>0</v>
      </c>
      <c r="L243" s="37">
        <v>0</v>
      </c>
      <c r="M243" s="37">
        <f t="shared" si="145"/>
        <v>0</v>
      </c>
      <c r="N243" s="37">
        <v>0</v>
      </c>
      <c r="O243" s="37">
        <v>0</v>
      </c>
      <c r="P243" s="37">
        <v>0</v>
      </c>
      <c r="Q243" s="37">
        <v>0</v>
      </c>
      <c r="R243" s="37">
        <f t="shared" si="146"/>
        <v>0</v>
      </c>
      <c r="S243" s="37">
        <f t="shared" si="147"/>
        <v>0</v>
      </c>
      <c r="T243" s="37">
        <f t="shared" si="147"/>
        <v>0</v>
      </c>
      <c r="U243" s="37">
        <f t="shared" si="147"/>
        <v>0</v>
      </c>
      <c r="V243" s="37">
        <f t="shared" si="148"/>
        <v>0</v>
      </c>
      <c r="W243" s="38"/>
      <c r="X243" s="38"/>
      <c r="Y243" s="38"/>
      <c r="Z243" s="38"/>
      <c r="AA243" s="38"/>
    </row>
    <row r="244" spans="1:27" s="12" customFormat="1" ht="15.75" customHeight="1">
      <c r="A244" s="31" t="s">
        <v>83</v>
      </c>
      <c r="B244" s="32" t="s">
        <v>84</v>
      </c>
      <c r="C244" s="33">
        <f>+C245+C246</f>
        <v>14250</v>
      </c>
      <c r="D244" s="33">
        <f t="shared" ref="D244:V244" si="149">+D245+D246</f>
        <v>567</v>
      </c>
      <c r="E244" s="33">
        <f t="shared" si="149"/>
        <v>567</v>
      </c>
      <c r="F244" s="33">
        <f t="shared" si="149"/>
        <v>0</v>
      </c>
      <c r="G244" s="33">
        <f t="shared" si="149"/>
        <v>0</v>
      </c>
      <c r="H244" s="33">
        <f t="shared" si="149"/>
        <v>13683</v>
      </c>
      <c r="I244" s="33">
        <f t="shared" si="149"/>
        <v>6691</v>
      </c>
      <c r="J244" s="33">
        <f t="shared" si="149"/>
        <v>0</v>
      </c>
      <c r="K244" s="33">
        <f t="shared" si="149"/>
        <v>0</v>
      </c>
      <c r="L244" s="33">
        <f t="shared" si="149"/>
        <v>6992</v>
      </c>
      <c r="M244" s="33">
        <f t="shared" si="149"/>
        <v>4141</v>
      </c>
      <c r="N244" s="33">
        <f t="shared" si="149"/>
        <v>0</v>
      </c>
      <c r="O244" s="33">
        <f t="shared" si="149"/>
        <v>0</v>
      </c>
      <c r="P244" s="33">
        <f t="shared" si="149"/>
        <v>0</v>
      </c>
      <c r="Q244" s="33">
        <f t="shared" si="149"/>
        <v>4141</v>
      </c>
      <c r="R244" s="33">
        <f t="shared" si="149"/>
        <v>10109</v>
      </c>
      <c r="S244" s="33">
        <f t="shared" si="149"/>
        <v>7258</v>
      </c>
      <c r="T244" s="33">
        <f t="shared" si="149"/>
        <v>0</v>
      </c>
      <c r="U244" s="33">
        <f t="shared" si="149"/>
        <v>0</v>
      </c>
      <c r="V244" s="33">
        <f t="shared" si="149"/>
        <v>2851</v>
      </c>
      <c r="W244" s="34">
        <f>M244/C244</f>
        <v>0.29059649122807019</v>
      </c>
      <c r="X244" s="34">
        <f>N244/(E244+I244)</f>
        <v>0</v>
      </c>
      <c r="Y244" s="34"/>
      <c r="Z244" s="34"/>
      <c r="AA244" s="34">
        <f>Q244/L244</f>
        <v>0.59224828375286043</v>
      </c>
    </row>
    <row r="245" spans="1:27" ht="18.75" customHeight="1">
      <c r="A245" s="35" t="s">
        <v>42</v>
      </c>
      <c r="B245" s="36" t="s">
        <v>43</v>
      </c>
      <c r="C245" s="37">
        <f>+D245+H245</f>
        <v>8964</v>
      </c>
      <c r="D245" s="37">
        <f>SUM(E245:G245)</f>
        <v>567</v>
      </c>
      <c r="E245" s="37">
        <v>567</v>
      </c>
      <c r="F245" s="37">
        <v>0</v>
      </c>
      <c r="G245" s="37">
        <v>0</v>
      </c>
      <c r="H245" s="37">
        <f>SUM(I245:L245)</f>
        <v>8397</v>
      </c>
      <c r="I245" s="37">
        <v>1405</v>
      </c>
      <c r="J245" s="37">
        <v>0</v>
      </c>
      <c r="K245" s="37">
        <v>0</v>
      </c>
      <c r="L245" s="37">
        <v>6992</v>
      </c>
      <c r="M245" s="37">
        <f>SUM(N245:Q245)</f>
        <v>4141</v>
      </c>
      <c r="N245" s="37">
        <v>0</v>
      </c>
      <c r="O245" s="37">
        <v>0</v>
      </c>
      <c r="P245" s="37">
        <v>0</v>
      </c>
      <c r="Q245" s="37">
        <v>4141</v>
      </c>
      <c r="R245" s="37">
        <f>SUM(S245:V245)</f>
        <v>4823</v>
      </c>
      <c r="S245" s="37">
        <f>(E245+I245)-N245</f>
        <v>1972</v>
      </c>
      <c r="T245" s="37">
        <f>(F245+J245)-O245</f>
        <v>0</v>
      </c>
      <c r="U245" s="37">
        <f>(G245+K245)-P245</f>
        <v>0</v>
      </c>
      <c r="V245" s="37">
        <f>L245-Q245</f>
        <v>2851</v>
      </c>
      <c r="W245" s="38">
        <f t="shared" ref="W245:W260" si="150">M245/C245</f>
        <v>0.46195894689870592</v>
      </c>
      <c r="X245" s="38">
        <f t="shared" ref="X245:X260" si="151">N245/(E245+I245)</f>
        <v>0</v>
      </c>
      <c r="Y245" s="38"/>
      <c r="Z245" s="38"/>
      <c r="AA245" s="38">
        <f>Q245/L245</f>
        <v>0.59224828375286043</v>
      </c>
    </row>
    <row r="246" spans="1:27" ht="15.75" customHeight="1">
      <c r="A246" s="35" t="s">
        <v>42</v>
      </c>
      <c r="B246" s="36" t="s">
        <v>44</v>
      </c>
      <c r="C246" s="37">
        <f t="shared" ref="C246:V246" si="152">SUM(C247:C261)</f>
        <v>5286</v>
      </c>
      <c r="D246" s="37">
        <f t="shared" si="152"/>
        <v>0</v>
      </c>
      <c r="E246" s="37">
        <f t="shared" si="152"/>
        <v>0</v>
      </c>
      <c r="F246" s="37">
        <f t="shared" si="152"/>
        <v>0</v>
      </c>
      <c r="G246" s="37">
        <f t="shared" si="152"/>
        <v>0</v>
      </c>
      <c r="H246" s="37">
        <f t="shared" si="152"/>
        <v>5286</v>
      </c>
      <c r="I246" s="37">
        <f t="shared" si="152"/>
        <v>5286</v>
      </c>
      <c r="J246" s="37">
        <f t="shared" si="152"/>
        <v>0</v>
      </c>
      <c r="K246" s="37">
        <f t="shared" si="152"/>
        <v>0</v>
      </c>
      <c r="L246" s="37">
        <f t="shared" si="152"/>
        <v>0</v>
      </c>
      <c r="M246" s="37">
        <f t="shared" si="152"/>
        <v>0</v>
      </c>
      <c r="N246" s="37">
        <f t="shared" si="152"/>
        <v>0</v>
      </c>
      <c r="O246" s="37">
        <f t="shared" si="152"/>
        <v>0</v>
      </c>
      <c r="P246" s="37">
        <f t="shared" si="152"/>
        <v>0</v>
      </c>
      <c r="Q246" s="37">
        <f t="shared" si="152"/>
        <v>0</v>
      </c>
      <c r="R246" s="37">
        <f t="shared" si="152"/>
        <v>5286</v>
      </c>
      <c r="S246" s="37">
        <f t="shared" si="152"/>
        <v>5286</v>
      </c>
      <c r="T246" s="37">
        <f t="shared" si="152"/>
        <v>0</v>
      </c>
      <c r="U246" s="37">
        <f t="shared" si="152"/>
        <v>0</v>
      </c>
      <c r="V246" s="37">
        <f t="shared" si="152"/>
        <v>0</v>
      </c>
      <c r="W246" s="38">
        <f t="shared" si="150"/>
        <v>0</v>
      </c>
      <c r="X246" s="38">
        <f t="shared" si="151"/>
        <v>0</v>
      </c>
      <c r="Y246" s="38"/>
      <c r="Z246" s="38"/>
      <c r="AA246" s="38"/>
    </row>
    <row r="247" spans="1:27" ht="15.75" hidden="1" customHeight="1">
      <c r="A247" s="23" t="s">
        <v>45</v>
      </c>
      <c r="B247" s="24" t="s">
        <v>46</v>
      </c>
      <c r="C247" s="25">
        <f t="shared" ref="C247:C261" si="153">+D247+H247</f>
        <v>1760</v>
      </c>
      <c r="D247" s="25">
        <f t="shared" ref="D247:D261" si="154">SUM(E247:G247)</f>
        <v>0</v>
      </c>
      <c r="E247" s="25">
        <v>0</v>
      </c>
      <c r="F247" s="25">
        <v>0</v>
      </c>
      <c r="G247" s="25">
        <v>0</v>
      </c>
      <c r="H247" s="25">
        <f t="shared" ref="H247:H261" si="155">SUM(I247:L247)</f>
        <v>1760</v>
      </c>
      <c r="I247" s="25">
        <v>1760</v>
      </c>
      <c r="J247" s="25">
        <v>0</v>
      </c>
      <c r="K247" s="25">
        <v>0</v>
      </c>
      <c r="L247" s="25">
        <v>0</v>
      </c>
      <c r="M247" s="25">
        <f t="shared" ref="M247:M261" si="156">SUM(N247:Q247)</f>
        <v>0</v>
      </c>
      <c r="N247" s="25">
        <v>0</v>
      </c>
      <c r="O247" s="25">
        <v>0</v>
      </c>
      <c r="P247" s="25">
        <v>0</v>
      </c>
      <c r="Q247" s="25">
        <v>0</v>
      </c>
      <c r="R247" s="25">
        <f t="shared" ref="R247:R261" si="157">SUM(S247:V247)</f>
        <v>1760</v>
      </c>
      <c r="S247" s="25">
        <f t="shared" ref="S247:U261" si="158">(E247+I247)-N247</f>
        <v>1760</v>
      </c>
      <c r="T247" s="25">
        <f t="shared" si="158"/>
        <v>0</v>
      </c>
      <c r="U247" s="25">
        <f t="shared" si="158"/>
        <v>0</v>
      </c>
      <c r="V247" s="25">
        <f t="shared" ref="V247:V261" si="159">L247-Q247</f>
        <v>0</v>
      </c>
      <c r="W247" s="26">
        <f t="shared" si="150"/>
        <v>0</v>
      </c>
      <c r="X247" s="26">
        <f t="shared" si="151"/>
        <v>0</v>
      </c>
      <c r="Y247" s="26"/>
      <c r="Z247" s="26"/>
      <c r="AA247" s="26"/>
    </row>
    <row r="248" spans="1:27" ht="15.75" hidden="1" customHeight="1">
      <c r="A248" s="13" t="s">
        <v>45</v>
      </c>
      <c r="B248" s="14" t="s">
        <v>47</v>
      </c>
      <c r="C248" s="15">
        <f t="shared" si="153"/>
        <v>990</v>
      </c>
      <c r="D248" s="15">
        <f t="shared" si="154"/>
        <v>0</v>
      </c>
      <c r="E248" s="15">
        <v>0</v>
      </c>
      <c r="F248" s="15">
        <v>0</v>
      </c>
      <c r="G248" s="15">
        <v>0</v>
      </c>
      <c r="H248" s="15">
        <f t="shared" si="155"/>
        <v>990</v>
      </c>
      <c r="I248" s="15">
        <v>990</v>
      </c>
      <c r="J248" s="15">
        <v>0</v>
      </c>
      <c r="K248" s="15">
        <v>0</v>
      </c>
      <c r="L248" s="15">
        <v>0</v>
      </c>
      <c r="M248" s="15">
        <f t="shared" si="156"/>
        <v>0</v>
      </c>
      <c r="N248" s="15">
        <v>0</v>
      </c>
      <c r="O248" s="15">
        <v>0</v>
      </c>
      <c r="P248" s="15">
        <v>0</v>
      </c>
      <c r="Q248" s="15">
        <v>0</v>
      </c>
      <c r="R248" s="15">
        <f t="shared" si="157"/>
        <v>990</v>
      </c>
      <c r="S248" s="15">
        <f t="shared" si="158"/>
        <v>990</v>
      </c>
      <c r="T248" s="15">
        <f t="shared" si="158"/>
        <v>0</v>
      </c>
      <c r="U248" s="15">
        <f t="shared" si="158"/>
        <v>0</v>
      </c>
      <c r="V248" s="15">
        <f t="shared" si="159"/>
        <v>0</v>
      </c>
      <c r="W248" s="16">
        <f t="shared" si="150"/>
        <v>0</v>
      </c>
      <c r="X248" s="16">
        <f t="shared" si="151"/>
        <v>0</v>
      </c>
      <c r="Y248" s="16"/>
      <c r="Z248" s="16"/>
      <c r="AA248" s="16"/>
    </row>
    <row r="249" spans="1:27" ht="15.75" hidden="1" customHeight="1">
      <c r="A249" s="13" t="s">
        <v>45</v>
      </c>
      <c r="B249" s="14" t="s">
        <v>48</v>
      </c>
      <c r="C249" s="15">
        <f t="shared" si="153"/>
        <v>165</v>
      </c>
      <c r="D249" s="15">
        <f t="shared" si="154"/>
        <v>0</v>
      </c>
      <c r="E249" s="15">
        <v>0</v>
      </c>
      <c r="F249" s="15">
        <v>0</v>
      </c>
      <c r="G249" s="15">
        <v>0</v>
      </c>
      <c r="H249" s="15">
        <f t="shared" si="155"/>
        <v>165</v>
      </c>
      <c r="I249" s="15">
        <v>165</v>
      </c>
      <c r="J249" s="15">
        <v>0</v>
      </c>
      <c r="K249" s="15">
        <v>0</v>
      </c>
      <c r="L249" s="15">
        <v>0</v>
      </c>
      <c r="M249" s="15">
        <f t="shared" si="156"/>
        <v>0</v>
      </c>
      <c r="N249" s="15">
        <v>0</v>
      </c>
      <c r="O249" s="15">
        <v>0</v>
      </c>
      <c r="P249" s="15">
        <v>0</v>
      </c>
      <c r="Q249" s="15">
        <v>0</v>
      </c>
      <c r="R249" s="15">
        <f t="shared" si="157"/>
        <v>165</v>
      </c>
      <c r="S249" s="15">
        <f t="shared" si="158"/>
        <v>165</v>
      </c>
      <c r="T249" s="15">
        <f t="shared" si="158"/>
        <v>0</v>
      </c>
      <c r="U249" s="15">
        <f t="shared" si="158"/>
        <v>0</v>
      </c>
      <c r="V249" s="15">
        <f t="shared" si="159"/>
        <v>0</v>
      </c>
      <c r="W249" s="16">
        <f t="shared" si="150"/>
        <v>0</v>
      </c>
      <c r="X249" s="16">
        <f t="shared" si="151"/>
        <v>0</v>
      </c>
      <c r="Y249" s="16"/>
      <c r="Z249" s="16"/>
      <c r="AA249" s="16"/>
    </row>
    <row r="250" spans="1:27" ht="24" hidden="1" customHeight="1">
      <c r="A250" s="13" t="s">
        <v>45</v>
      </c>
      <c r="B250" s="14" t="s">
        <v>49</v>
      </c>
      <c r="C250" s="15">
        <f t="shared" si="153"/>
        <v>165</v>
      </c>
      <c r="D250" s="15">
        <f t="shared" si="154"/>
        <v>0</v>
      </c>
      <c r="E250" s="15">
        <v>0</v>
      </c>
      <c r="F250" s="15">
        <v>0</v>
      </c>
      <c r="G250" s="15">
        <v>0</v>
      </c>
      <c r="H250" s="15">
        <f t="shared" si="155"/>
        <v>165</v>
      </c>
      <c r="I250" s="15">
        <v>165</v>
      </c>
      <c r="J250" s="15">
        <v>0</v>
      </c>
      <c r="K250" s="15">
        <v>0</v>
      </c>
      <c r="L250" s="15">
        <v>0</v>
      </c>
      <c r="M250" s="15">
        <f t="shared" si="156"/>
        <v>0</v>
      </c>
      <c r="N250" s="15">
        <v>0</v>
      </c>
      <c r="O250" s="15">
        <v>0</v>
      </c>
      <c r="P250" s="15">
        <v>0</v>
      </c>
      <c r="Q250" s="15">
        <v>0</v>
      </c>
      <c r="R250" s="15">
        <f t="shared" si="157"/>
        <v>165</v>
      </c>
      <c r="S250" s="15">
        <f t="shared" si="158"/>
        <v>165</v>
      </c>
      <c r="T250" s="15">
        <f t="shared" si="158"/>
        <v>0</v>
      </c>
      <c r="U250" s="15">
        <f t="shared" si="158"/>
        <v>0</v>
      </c>
      <c r="V250" s="15">
        <f t="shared" si="159"/>
        <v>0</v>
      </c>
      <c r="W250" s="16">
        <f t="shared" si="150"/>
        <v>0</v>
      </c>
      <c r="X250" s="16">
        <f t="shared" si="151"/>
        <v>0</v>
      </c>
      <c r="Y250" s="16"/>
      <c r="Z250" s="16"/>
      <c r="AA250" s="16"/>
    </row>
    <row r="251" spans="1:27" ht="25.5" hidden="1" customHeight="1">
      <c r="A251" s="13" t="s">
        <v>45</v>
      </c>
      <c r="B251" s="14" t="s">
        <v>50</v>
      </c>
      <c r="C251" s="15">
        <f t="shared" si="153"/>
        <v>0</v>
      </c>
      <c r="D251" s="15">
        <f t="shared" si="154"/>
        <v>0</v>
      </c>
      <c r="E251" s="15">
        <v>0</v>
      </c>
      <c r="F251" s="15">
        <v>0</v>
      </c>
      <c r="G251" s="15">
        <v>0</v>
      </c>
      <c r="H251" s="15">
        <f t="shared" si="155"/>
        <v>0</v>
      </c>
      <c r="I251" s="15">
        <v>0</v>
      </c>
      <c r="J251" s="15">
        <v>0</v>
      </c>
      <c r="K251" s="15">
        <v>0</v>
      </c>
      <c r="L251" s="15">
        <v>0</v>
      </c>
      <c r="M251" s="15">
        <f t="shared" si="156"/>
        <v>0</v>
      </c>
      <c r="N251" s="15">
        <v>0</v>
      </c>
      <c r="O251" s="15">
        <v>0</v>
      </c>
      <c r="P251" s="15">
        <v>0</v>
      </c>
      <c r="Q251" s="15">
        <v>0</v>
      </c>
      <c r="R251" s="15">
        <f t="shared" si="157"/>
        <v>0</v>
      </c>
      <c r="S251" s="15">
        <f t="shared" si="158"/>
        <v>0</v>
      </c>
      <c r="T251" s="15">
        <f t="shared" si="158"/>
        <v>0</v>
      </c>
      <c r="U251" s="15">
        <f t="shared" si="158"/>
        <v>0</v>
      </c>
      <c r="V251" s="15">
        <f t="shared" si="159"/>
        <v>0</v>
      </c>
      <c r="W251" s="16"/>
      <c r="X251" s="16"/>
      <c r="Y251" s="16"/>
      <c r="Z251" s="16"/>
      <c r="AA251" s="16"/>
    </row>
    <row r="252" spans="1:27" ht="26.25" hidden="1" customHeight="1">
      <c r="A252" s="13" t="s">
        <v>45</v>
      </c>
      <c r="B252" s="14" t="s">
        <v>51</v>
      </c>
      <c r="C252" s="15">
        <f t="shared" si="153"/>
        <v>0</v>
      </c>
      <c r="D252" s="15">
        <f t="shared" si="154"/>
        <v>0</v>
      </c>
      <c r="E252" s="15">
        <v>0</v>
      </c>
      <c r="F252" s="15">
        <v>0</v>
      </c>
      <c r="G252" s="15">
        <v>0</v>
      </c>
      <c r="H252" s="15">
        <f t="shared" si="155"/>
        <v>0</v>
      </c>
      <c r="I252" s="15">
        <v>0</v>
      </c>
      <c r="J252" s="15">
        <v>0</v>
      </c>
      <c r="K252" s="15">
        <v>0</v>
      </c>
      <c r="L252" s="15">
        <v>0</v>
      </c>
      <c r="M252" s="15">
        <f t="shared" si="156"/>
        <v>0</v>
      </c>
      <c r="N252" s="15">
        <v>0</v>
      </c>
      <c r="O252" s="15">
        <v>0</v>
      </c>
      <c r="P252" s="15">
        <v>0</v>
      </c>
      <c r="Q252" s="15">
        <v>0</v>
      </c>
      <c r="R252" s="15">
        <f t="shared" si="157"/>
        <v>0</v>
      </c>
      <c r="S252" s="15">
        <f t="shared" si="158"/>
        <v>0</v>
      </c>
      <c r="T252" s="15">
        <f t="shared" si="158"/>
        <v>0</v>
      </c>
      <c r="U252" s="15">
        <f t="shared" si="158"/>
        <v>0</v>
      </c>
      <c r="V252" s="15">
        <f t="shared" si="159"/>
        <v>0</v>
      </c>
      <c r="W252" s="16"/>
      <c r="X252" s="16"/>
      <c r="Y252" s="16"/>
      <c r="Z252" s="16"/>
      <c r="AA252" s="16"/>
    </row>
    <row r="253" spans="1:27" ht="20.25" hidden="1" customHeight="1">
      <c r="A253" s="13" t="s">
        <v>45</v>
      </c>
      <c r="B253" s="14" t="s">
        <v>52</v>
      </c>
      <c r="C253" s="15">
        <f t="shared" si="153"/>
        <v>220</v>
      </c>
      <c r="D253" s="15">
        <f t="shared" si="154"/>
        <v>0</v>
      </c>
      <c r="E253" s="15">
        <v>0</v>
      </c>
      <c r="F253" s="15">
        <v>0</v>
      </c>
      <c r="G253" s="15">
        <v>0</v>
      </c>
      <c r="H253" s="15">
        <f t="shared" si="155"/>
        <v>220</v>
      </c>
      <c r="I253" s="15">
        <v>220</v>
      </c>
      <c r="J253" s="15">
        <v>0</v>
      </c>
      <c r="K253" s="15">
        <v>0</v>
      </c>
      <c r="L253" s="15">
        <v>0</v>
      </c>
      <c r="M253" s="15">
        <f t="shared" si="156"/>
        <v>0</v>
      </c>
      <c r="N253" s="15">
        <v>0</v>
      </c>
      <c r="O253" s="15">
        <v>0</v>
      </c>
      <c r="P253" s="15">
        <v>0</v>
      </c>
      <c r="Q253" s="15">
        <v>0</v>
      </c>
      <c r="R253" s="15">
        <f t="shared" si="157"/>
        <v>220</v>
      </c>
      <c r="S253" s="15">
        <f t="shared" si="158"/>
        <v>220</v>
      </c>
      <c r="T253" s="15">
        <f t="shared" si="158"/>
        <v>0</v>
      </c>
      <c r="U253" s="15">
        <f t="shared" si="158"/>
        <v>0</v>
      </c>
      <c r="V253" s="15">
        <f t="shared" si="159"/>
        <v>0</v>
      </c>
      <c r="W253" s="16">
        <f t="shared" si="150"/>
        <v>0</v>
      </c>
      <c r="X253" s="16">
        <f t="shared" si="151"/>
        <v>0</v>
      </c>
      <c r="Y253" s="16"/>
      <c r="Z253" s="16"/>
      <c r="AA253" s="16"/>
    </row>
    <row r="254" spans="1:27" ht="15.75" hidden="1" customHeight="1">
      <c r="A254" s="13" t="s">
        <v>45</v>
      </c>
      <c r="B254" s="14" t="s">
        <v>53</v>
      </c>
      <c r="C254" s="15">
        <f t="shared" si="153"/>
        <v>660</v>
      </c>
      <c r="D254" s="15">
        <f t="shared" si="154"/>
        <v>0</v>
      </c>
      <c r="E254" s="15">
        <v>0</v>
      </c>
      <c r="F254" s="15">
        <v>0</v>
      </c>
      <c r="G254" s="15">
        <v>0</v>
      </c>
      <c r="H254" s="15">
        <f t="shared" si="155"/>
        <v>660</v>
      </c>
      <c r="I254" s="15">
        <v>660</v>
      </c>
      <c r="J254" s="15">
        <v>0</v>
      </c>
      <c r="K254" s="15">
        <v>0</v>
      </c>
      <c r="L254" s="15">
        <v>0</v>
      </c>
      <c r="M254" s="15">
        <f t="shared" si="156"/>
        <v>0</v>
      </c>
      <c r="N254" s="15">
        <v>0</v>
      </c>
      <c r="O254" s="15">
        <v>0</v>
      </c>
      <c r="P254" s="15">
        <v>0</v>
      </c>
      <c r="Q254" s="15">
        <v>0</v>
      </c>
      <c r="R254" s="15">
        <f t="shared" si="157"/>
        <v>660</v>
      </c>
      <c r="S254" s="15">
        <f t="shared" si="158"/>
        <v>660</v>
      </c>
      <c r="T254" s="15">
        <f t="shared" si="158"/>
        <v>0</v>
      </c>
      <c r="U254" s="15">
        <f t="shared" si="158"/>
        <v>0</v>
      </c>
      <c r="V254" s="15">
        <f t="shared" si="159"/>
        <v>0</v>
      </c>
      <c r="W254" s="16">
        <f t="shared" si="150"/>
        <v>0</v>
      </c>
      <c r="X254" s="16">
        <f t="shared" si="151"/>
        <v>0</v>
      </c>
      <c r="Y254" s="16"/>
      <c r="Z254" s="16"/>
      <c r="AA254" s="16"/>
    </row>
    <row r="255" spans="1:27" ht="15.75" hidden="1" customHeight="1">
      <c r="A255" s="13" t="s">
        <v>45</v>
      </c>
      <c r="B255" s="14" t="s">
        <v>54</v>
      </c>
      <c r="C255" s="15">
        <f t="shared" si="153"/>
        <v>308</v>
      </c>
      <c r="D255" s="15">
        <f t="shared" si="154"/>
        <v>0</v>
      </c>
      <c r="E255" s="15">
        <v>0</v>
      </c>
      <c r="F255" s="15">
        <v>0</v>
      </c>
      <c r="G255" s="15">
        <v>0</v>
      </c>
      <c r="H255" s="15">
        <f t="shared" si="155"/>
        <v>308</v>
      </c>
      <c r="I255" s="15">
        <v>308</v>
      </c>
      <c r="J255" s="15">
        <v>0</v>
      </c>
      <c r="K255" s="15">
        <v>0</v>
      </c>
      <c r="L255" s="15">
        <v>0</v>
      </c>
      <c r="M255" s="15">
        <f t="shared" si="156"/>
        <v>0</v>
      </c>
      <c r="N255" s="15">
        <v>0</v>
      </c>
      <c r="O255" s="15">
        <v>0</v>
      </c>
      <c r="P255" s="15">
        <v>0</v>
      </c>
      <c r="Q255" s="15">
        <v>0</v>
      </c>
      <c r="R255" s="15">
        <f t="shared" si="157"/>
        <v>308</v>
      </c>
      <c r="S255" s="15">
        <f t="shared" si="158"/>
        <v>308</v>
      </c>
      <c r="T255" s="15">
        <f t="shared" si="158"/>
        <v>0</v>
      </c>
      <c r="U255" s="15">
        <f t="shared" si="158"/>
        <v>0</v>
      </c>
      <c r="V255" s="15">
        <f t="shared" si="159"/>
        <v>0</v>
      </c>
      <c r="W255" s="16">
        <f t="shared" si="150"/>
        <v>0</v>
      </c>
      <c r="X255" s="16">
        <f t="shared" si="151"/>
        <v>0</v>
      </c>
      <c r="Y255" s="16"/>
      <c r="Z255" s="16"/>
      <c r="AA255" s="16"/>
    </row>
    <row r="256" spans="1:27" ht="15.75" hidden="1" customHeight="1">
      <c r="A256" s="13" t="s">
        <v>45</v>
      </c>
      <c r="B256" s="14" t="s">
        <v>55</v>
      </c>
      <c r="C256" s="15">
        <f t="shared" si="153"/>
        <v>300</v>
      </c>
      <c r="D256" s="15">
        <f t="shared" si="154"/>
        <v>0</v>
      </c>
      <c r="E256" s="15">
        <v>0</v>
      </c>
      <c r="F256" s="15">
        <v>0</v>
      </c>
      <c r="G256" s="15">
        <v>0</v>
      </c>
      <c r="H256" s="15">
        <f t="shared" si="155"/>
        <v>300</v>
      </c>
      <c r="I256" s="15">
        <v>300</v>
      </c>
      <c r="J256" s="15">
        <v>0</v>
      </c>
      <c r="K256" s="15">
        <v>0</v>
      </c>
      <c r="L256" s="15">
        <v>0</v>
      </c>
      <c r="M256" s="15">
        <f t="shared" si="156"/>
        <v>0</v>
      </c>
      <c r="N256" s="15">
        <v>0</v>
      </c>
      <c r="O256" s="15">
        <v>0</v>
      </c>
      <c r="P256" s="15">
        <v>0</v>
      </c>
      <c r="Q256" s="15">
        <v>0</v>
      </c>
      <c r="R256" s="15">
        <f t="shared" si="157"/>
        <v>300</v>
      </c>
      <c r="S256" s="15">
        <f t="shared" si="158"/>
        <v>300</v>
      </c>
      <c r="T256" s="15">
        <f t="shared" si="158"/>
        <v>0</v>
      </c>
      <c r="U256" s="15">
        <f t="shared" si="158"/>
        <v>0</v>
      </c>
      <c r="V256" s="15">
        <f t="shared" si="159"/>
        <v>0</v>
      </c>
      <c r="W256" s="16">
        <f t="shared" si="150"/>
        <v>0</v>
      </c>
      <c r="X256" s="16">
        <f t="shared" si="151"/>
        <v>0</v>
      </c>
      <c r="Y256" s="16"/>
      <c r="Z256" s="16"/>
      <c r="AA256" s="16"/>
    </row>
    <row r="257" spans="1:27" ht="15.75" hidden="1" customHeight="1">
      <c r="A257" s="13" t="s">
        <v>45</v>
      </c>
      <c r="B257" s="14" t="s">
        <v>56</v>
      </c>
      <c r="C257" s="15">
        <f t="shared" si="153"/>
        <v>300</v>
      </c>
      <c r="D257" s="15">
        <f t="shared" si="154"/>
        <v>0</v>
      </c>
      <c r="E257" s="15">
        <v>0</v>
      </c>
      <c r="F257" s="15">
        <v>0</v>
      </c>
      <c r="G257" s="15">
        <v>0</v>
      </c>
      <c r="H257" s="15">
        <f t="shared" si="155"/>
        <v>300</v>
      </c>
      <c r="I257" s="15">
        <v>300</v>
      </c>
      <c r="J257" s="15">
        <v>0</v>
      </c>
      <c r="K257" s="15">
        <v>0</v>
      </c>
      <c r="L257" s="15">
        <v>0</v>
      </c>
      <c r="M257" s="15">
        <f t="shared" si="156"/>
        <v>0</v>
      </c>
      <c r="N257" s="15">
        <v>0</v>
      </c>
      <c r="O257" s="15">
        <v>0</v>
      </c>
      <c r="P257" s="15">
        <v>0</v>
      </c>
      <c r="Q257" s="15">
        <v>0</v>
      </c>
      <c r="R257" s="15">
        <f t="shared" si="157"/>
        <v>300</v>
      </c>
      <c r="S257" s="15">
        <f t="shared" si="158"/>
        <v>300</v>
      </c>
      <c r="T257" s="15">
        <f t="shared" si="158"/>
        <v>0</v>
      </c>
      <c r="U257" s="15">
        <f t="shared" si="158"/>
        <v>0</v>
      </c>
      <c r="V257" s="15">
        <f t="shared" si="159"/>
        <v>0</v>
      </c>
      <c r="W257" s="16">
        <f t="shared" si="150"/>
        <v>0</v>
      </c>
      <c r="X257" s="16">
        <f t="shared" si="151"/>
        <v>0</v>
      </c>
      <c r="Y257" s="16"/>
      <c r="Z257" s="16"/>
      <c r="AA257" s="16"/>
    </row>
    <row r="258" spans="1:27" ht="15.75" hidden="1" customHeight="1">
      <c r="A258" s="13" t="s">
        <v>45</v>
      </c>
      <c r="B258" s="14" t="s">
        <v>57</v>
      </c>
      <c r="C258" s="15">
        <f t="shared" si="153"/>
        <v>0</v>
      </c>
      <c r="D258" s="15">
        <f t="shared" si="154"/>
        <v>0</v>
      </c>
      <c r="E258" s="15">
        <v>0</v>
      </c>
      <c r="F258" s="15">
        <v>0</v>
      </c>
      <c r="G258" s="15">
        <v>0</v>
      </c>
      <c r="H258" s="15">
        <f t="shared" si="155"/>
        <v>0</v>
      </c>
      <c r="I258" s="15">
        <v>0</v>
      </c>
      <c r="J258" s="15">
        <v>0</v>
      </c>
      <c r="K258" s="15">
        <v>0</v>
      </c>
      <c r="L258" s="15">
        <v>0</v>
      </c>
      <c r="M258" s="15">
        <f t="shared" si="156"/>
        <v>0</v>
      </c>
      <c r="N258" s="15">
        <v>0</v>
      </c>
      <c r="O258" s="15">
        <v>0</v>
      </c>
      <c r="P258" s="15">
        <v>0</v>
      </c>
      <c r="Q258" s="15">
        <v>0</v>
      </c>
      <c r="R258" s="15">
        <f t="shared" si="157"/>
        <v>0</v>
      </c>
      <c r="S258" s="15">
        <f t="shared" si="158"/>
        <v>0</v>
      </c>
      <c r="T258" s="15">
        <f t="shared" si="158"/>
        <v>0</v>
      </c>
      <c r="U258" s="15">
        <f t="shared" si="158"/>
        <v>0</v>
      </c>
      <c r="V258" s="15">
        <f t="shared" si="159"/>
        <v>0</v>
      </c>
      <c r="W258" s="16"/>
      <c r="X258" s="16"/>
      <c r="Y258" s="16"/>
      <c r="Z258" s="16"/>
      <c r="AA258" s="16"/>
    </row>
    <row r="259" spans="1:27" ht="21" hidden="1">
      <c r="A259" s="13" t="s">
        <v>45</v>
      </c>
      <c r="B259" s="14" t="s">
        <v>58</v>
      </c>
      <c r="C259" s="15">
        <f t="shared" si="153"/>
        <v>0</v>
      </c>
      <c r="D259" s="15">
        <f t="shared" si="154"/>
        <v>0</v>
      </c>
      <c r="E259" s="15">
        <v>0</v>
      </c>
      <c r="F259" s="15">
        <v>0</v>
      </c>
      <c r="G259" s="15">
        <v>0</v>
      </c>
      <c r="H259" s="15">
        <f t="shared" si="155"/>
        <v>0</v>
      </c>
      <c r="I259" s="15">
        <v>0</v>
      </c>
      <c r="J259" s="15">
        <v>0</v>
      </c>
      <c r="K259" s="15">
        <v>0</v>
      </c>
      <c r="L259" s="15">
        <v>0</v>
      </c>
      <c r="M259" s="15">
        <f t="shared" si="156"/>
        <v>0</v>
      </c>
      <c r="N259" s="15">
        <v>0</v>
      </c>
      <c r="O259" s="15">
        <v>0</v>
      </c>
      <c r="P259" s="15">
        <v>0</v>
      </c>
      <c r="Q259" s="15">
        <v>0</v>
      </c>
      <c r="R259" s="15">
        <f t="shared" si="157"/>
        <v>0</v>
      </c>
      <c r="S259" s="15">
        <f t="shared" si="158"/>
        <v>0</v>
      </c>
      <c r="T259" s="15">
        <f t="shared" si="158"/>
        <v>0</v>
      </c>
      <c r="U259" s="15">
        <f t="shared" si="158"/>
        <v>0</v>
      </c>
      <c r="V259" s="15">
        <f t="shared" si="159"/>
        <v>0</v>
      </c>
      <c r="W259" s="16"/>
      <c r="X259" s="16"/>
      <c r="Y259" s="16"/>
      <c r="Z259" s="16"/>
      <c r="AA259" s="16"/>
    </row>
    <row r="260" spans="1:27" ht="18.75" hidden="1" customHeight="1">
      <c r="A260" s="13" t="s">
        <v>45</v>
      </c>
      <c r="B260" s="14" t="s">
        <v>59</v>
      </c>
      <c r="C260" s="15">
        <f t="shared" si="153"/>
        <v>418</v>
      </c>
      <c r="D260" s="15">
        <f t="shared" si="154"/>
        <v>0</v>
      </c>
      <c r="E260" s="15">
        <v>0</v>
      </c>
      <c r="F260" s="15">
        <v>0</v>
      </c>
      <c r="G260" s="15">
        <v>0</v>
      </c>
      <c r="H260" s="15">
        <f t="shared" si="155"/>
        <v>418</v>
      </c>
      <c r="I260" s="15">
        <v>418</v>
      </c>
      <c r="J260" s="15">
        <v>0</v>
      </c>
      <c r="K260" s="15">
        <v>0</v>
      </c>
      <c r="L260" s="15">
        <v>0</v>
      </c>
      <c r="M260" s="15">
        <f t="shared" si="156"/>
        <v>0</v>
      </c>
      <c r="N260" s="15">
        <v>0</v>
      </c>
      <c r="O260" s="15">
        <v>0</v>
      </c>
      <c r="P260" s="15">
        <v>0</v>
      </c>
      <c r="Q260" s="15">
        <v>0</v>
      </c>
      <c r="R260" s="15">
        <f t="shared" si="157"/>
        <v>418</v>
      </c>
      <c r="S260" s="15">
        <f t="shared" si="158"/>
        <v>418</v>
      </c>
      <c r="T260" s="15">
        <f t="shared" si="158"/>
        <v>0</v>
      </c>
      <c r="U260" s="15">
        <f t="shared" si="158"/>
        <v>0</v>
      </c>
      <c r="V260" s="15">
        <f t="shared" si="159"/>
        <v>0</v>
      </c>
      <c r="W260" s="16">
        <f t="shared" si="150"/>
        <v>0</v>
      </c>
      <c r="X260" s="16">
        <f t="shared" si="151"/>
        <v>0</v>
      </c>
      <c r="Y260" s="16"/>
      <c r="Z260" s="16"/>
      <c r="AA260" s="16"/>
    </row>
    <row r="261" spans="1:27" ht="22.5" hidden="1" customHeight="1">
      <c r="A261" s="17" t="s">
        <v>45</v>
      </c>
      <c r="B261" s="18" t="s">
        <v>60</v>
      </c>
      <c r="C261" s="19">
        <f t="shared" si="153"/>
        <v>0</v>
      </c>
      <c r="D261" s="19">
        <f t="shared" si="154"/>
        <v>0</v>
      </c>
      <c r="E261" s="19">
        <v>0</v>
      </c>
      <c r="F261" s="19">
        <v>0</v>
      </c>
      <c r="G261" s="19">
        <v>0</v>
      </c>
      <c r="H261" s="19">
        <f t="shared" si="155"/>
        <v>0</v>
      </c>
      <c r="I261" s="19">
        <v>0</v>
      </c>
      <c r="J261" s="19">
        <v>0</v>
      </c>
      <c r="K261" s="19">
        <v>0</v>
      </c>
      <c r="L261" s="19">
        <v>0</v>
      </c>
      <c r="M261" s="19">
        <f t="shared" si="156"/>
        <v>0</v>
      </c>
      <c r="N261" s="19">
        <v>0</v>
      </c>
      <c r="O261" s="19">
        <v>0</v>
      </c>
      <c r="P261" s="19">
        <v>0</v>
      </c>
      <c r="Q261" s="19">
        <v>0</v>
      </c>
      <c r="R261" s="19">
        <f t="shared" si="157"/>
        <v>0</v>
      </c>
      <c r="S261" s="19">
        <f t="shared" si="158"/>
        <v>0</v>
      </c>
      <c r="T261" s="19">
        <f t="shared" si="158"/>
        <v>0</v>
      </c>
      <c r="U261" s="19">
        <f t="shared" si="158"/>
        <v>0</v>
      </c>
      <c r="V261" s="19">
        <f t="shared" si="159"/>
        <v>0</v>
      </c>
      <c r="W261" s="20"/>
      <c r="X261" s="20"/>
      <c r="Y261" s="20"/>
      <c r="Z261" s="20"/>
      <c r="AA261" s="20"/>
    </row>
  </sheetData>
  <autoFilter ref="A9:AG261">
    <filterColumn colId="0">
      <filters>
        <filter val="-"/>
        <filter val="I"/>
        <filter val="II"/>
        <filter val="III"/>
        <filter val="IV"/>
        <filter val="IX"/>
        <filter val="V"/>
        <filter val="VI"/>
        <filter val="VII"/>
        <filter val="VIII"/>
        <filter val="X"/>
        <filter val="XI"/>
        <filter val="XII"/>
        <filter val="XIII"/>
      </filters>
    </filterColumn>
  </autoFilter>
  <mergeCells count="20">
    <mergeCell ref="A2:AA2"/>
    <mergeCell ref="A3:AA3"/>
    <mergeCell ref="X4:AA4"/>
    <mergeCell ref="A5:A8"/>
    <mergeCell ref="B5:B8"/>
    <mergeCell ref="C5:L5"/>
    <mergeCell ref="M5:Q6"/>
    <mergeCell ref="R5:V6"/>
    <mergeCell ref="W5:AA6"/>
    <mergeCell ref="C6:C8"/>
    <mergeCell ref="R7:R8"/>
    <mergeCell ref="S7:V7"/>
    <mergeCell ref="W7:W8"/>
    <mergeCell ref="X7:AA7"/>
    <mergeCell ref="D6:G7"/>
    <mergeCell ref="H6:L6"/>
    <mergeCell ref="H7:H8"/>
    <mergeCell ref="I7:L7"/>
    <mergeCell ref="M7:M8"/>
    <mergeCell ref="N7:Q7"/>
  </mergeCells>
  <pageMargins left="0.25" right="0" top="0.5" bottom="0.5" header="0.25" footer="0.25"/>
  <pageSetup paperSize="9" scale="90" orientation="landscape" verticalDpi="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8"/>
  <sheetViews>
    <sheetView topLeftCell="A7" workbookViewId="0">
      <selection activeCell="G19" sqref="G19"/>
    </sheetView>
  </sheetViews>
  <sheetFormatPr defaultColWidth="9.09765625" defaultRowHeight="13"/>
  <cols>
    <col min="1" max="1" width="5.296875" style="61" customWidth="1"/>
    <col min="2" max="2" width="16" style="61" customWidth="1"/>
    <col min="3" max="6" width="12" style="61" customWidth="1"/>
    <col min="7" max="16384" width="9.09765625" style="61"/>
  </cols>
  <sheetData>
    <row r="3" spans="1:6" ht="26.25" customHeight="1">
      <c r="A3" s="327" t="s">
        <v>0</v>
      </c>
      <c r="B3" s="327" t="s">
        <v>22</v>
      </c>
      <c r="C3" s="328" t="s">
        <v>105</v>
      </c>
      <c r="D3" s="328"/>
      <c r="E3" s="328" t="s">
        <v>107</v>
      </c>
      <c r="F3" s="328"/>
    </row>
    <row r="4" spans="1:6" ht="29.25" customHeight="1">
      <c r="A4" s="327"/>
      <c r="B4" s="327"/>
      <c r="C4" s="67" t="s">
        <v>108</v>
      </c>
      <c r="D4" s="67" t="s">
        <v>109</v>
      </c>
      <c r="E4" s="67" t="s">
        <v>108</v>
      </c>
      <c r="F4" s="67" t="s">
        <v>109</v>
      </c>
    </row>
    <row r="5" spans="1:6" s="62" customFormat="1" ht="23.25" customHeight="1">
      <c r="A5" s="56">
        <v>1</v>
      </c>
      <c r="B5" s="60" t="s">
        <v>10</v>
      </c>
      <c r="C5" s="64">
        <v>63</v>
      </c>
      <c r="D5" s="64">
        <v>37</v>
      </c>
      <c r="E5" s="64">
        <v>104</v>
      </c>
      <c r="F5" s="64">
        <v>83</v>
      </c>
    </row>
    <row r="6" spans="1:6" s="62" customFormat="1" ht="23.25" customHeight="1">
      <c r="A6" s="56">
        <v>2</v>
      </c>
      <c r="B6" s="60" t="s">
        <v>15</v>
      </c>
      <c r="C6" s="64">
        <v>175</v>
      </c>
      <c r="D6" s="64">
        <v>110</v>
      </c>
      <c r="E6" s="64">
        <v>260</v>
      </c>
      <c r="F6" s="64">
        <v>179</v>
      </c>
    </row>
    <row r="7" spans="1:6" s="62" customFormat="1" ht="23.25" customHeight="1">
      <c r="A7" s="56">
        <v>3</v>
      </c>
      <c r="B7" s="60" t="s">
        <v>17</v>
      </c>
      <c r="C7" s="64">
        <v>1035</v>
      </c>
      <c r="D7" s="64">
        <v>124</v>
      </c>
      <c r="E7" s="64">
        <v>3420</v>
      </c>
      <c r="F7" s="64">
        <v>461</v>
      </c>
    </row>
    <row r="8" spans="1:6" s="62" customFormat="1" ht="23.25" customHeight="1">
      <c r="A8" s="56">
        <v>4</v>
      </c>
      <c r="B8" s="60" t="s">
        <v>14</v>
      </c>
      <c r="C8" s="64">
        <v>64</v>
      </c>
      <c r="D8" s="64">
        <v>20</v>
      </c>
      <c r="E8" s="64">
        <v>132</v>
      </c>
      <c r="F8" s="64">
        <v>60</v>
      </c>
    </row>
    <row r="9" spans="1:6" s="62" customFormat="1" ht="23.25" customHeight="1">
      <c r="A9" s="56">
        <v>5</v>
      </c>
      <c r="B9" s="60" t="s">
        <v>18</v>
      </c>
      <c r="C9" s="64">
        <v>224</v>
      </c>
      <c r="D9" s="64">
        <v>56</v>
      </c>
      <c r="E9" s="64">
        <v>377</v>
      </c>
      <c r="F9" s="64">
        <v>135</v>
      </c>
    </row>
    <row r="10" spans="1:6" s="62" customFormat="1" ht="23.25" customHeight="1">
      <c r="A10" s="56">
        <v>6</v>
      </c>
      <c r="B10" s="60" t="s">
        <v>16</v>
      </c>
      <c r="C10" s="64">
        <v>44</v>
      </c>
      <c r="D10" s="64">
        <v>224</v>
      </c>
      <c r="E10" s="64">
        <v>346</v>
      </c>
      <c r="F10" s="64">
        <v>128</v>
      </c>
    </row>
    <row r="11" spans="1:6" s="62" customFormat="1" ht="23.25" customHeight="1">
      <c r="A11" s="56">
        <v>7</v>
      </c>
      <c r="B11" s="60" t="s">
        <v>20</v>
      </c>
      <c r="C11" s="64">
        <v>5</v>
      </c>
      <c r="D11" s="64">
        <v>0</v>
      </c>
      <c r="E11" s="64">
        <v>10</v>
      </c>
      <c r="F11" s="64">
        <v>5</v>
      </c>
    </row>
    <row r="12" spans="1:6" s="62" customFormat="1" ht="23.25" customHeight="1">
      <c r="A12" s="56">
        <v>8</v>
      </c>
      <c r="B12" s="60" t="s">
        <v>19</v>
      </c>
      <c r="C12" s="64">
        <v>91</v>
      </c>
      <c r="D12" s="64">
        <v>72</v>
      </c>
      <c r="E12" s="64">
        <v>230</v>
      </c>
      <c r="F12" s="64">
        <v>153</v>
      </c>
    </row>
    <row r="13" spans="1:6" s="62" customFormat="1" ht="23.25" customHeight="1">
      <c r="A13" s="56">
        <v>9</v>
      </c>
      <c r="B13" s="60" t="s">
        <v>11</v>
      </c>
      <c r="C13" s="64">
        <v>471</v>
      </c>
      <c r="D13" s="64">
        <v>255</v>
      </c>
      <c r="E13" s="64">
        <v>793</v>
      </c>
      <c r="F13" s="64">
        <v>245</v>
      </c>
    </row>
    <row r="14" spans="1:6" s="62" customFormat="1" ht="23.25" customHeight="1">
      <c r="A14" s="56">
        <v>10</v>
      </c>
      <c r="B14" s="60" t="s">
        <v>21</v>
      </c>
      <c r="C14" s="64">
        <v>403</v>
      </c>
      <c r="D14" s="64">
        <v>44</v>
      </c>
      <c r="E14" s="64">
        <v>661</v>
      </c>
      <c r="F14" s="64">
        <v>258</v>
      </c>
    </row>
    <row r="15" spans="1:6" s="62" customFormat="1" ht="23.25" customHeight="1">
      <c r="A15" s="56">
        <v>11</v>
      </c>
      <c r="B15" s="60" t="s">
        <v>12</v>
      </c>
      <c r="C15" s="64">
        <v>99</v>
      </c>
      <c r="D15" s="64">
        <v>22</v>
      </c>
      <c r="E15" s="64">
        <v>370</v>
      </c>
      <c r="F15" s="64">
        <v>195</v>
      </c>
    </row>
    <row r="16" spans="1:6" s="62" customFormat="1" ht="23.25" customHeight="1">
      <c r="A16" s="56">
        <v>12</v>
      </c>
      <c r="B16" s="60" t="s">
        <v>13</v>
      </c>
      <c r="C16" s="64">
        <v>177</v>
      </c>
      <c r="D16" s="64">
        <v>68</v>
      </c>
      <c r="E16" s="64">
        <v>317</v>
      </c>
      <c r="F16" s="64">
        <v>154</v>
      </c>
    </row>
    <row r="17" spans="1:6" s="62" customFormat="1" ht="23.25" customHeight="1">
      <c r="A17" s="56">
        <v>13</v>
      </c>
      <c r="B17" s="60" t="s">
        <v>23</v>
      </c>
      <c r="C17" s="64">
        <v>41</v>
      </c>
      <c r="D17" s="64">
        <v>30</v>
      </c>
      <c r="E17" s="64">
        <v>61</v>
      </c>
      <c r="F17" s="64">
        <v>30</v>
      </c>
    </row>
    <row r="18" spans="1:6" ht="23.25" customHeight="1">
      <c r="A18" s="327" t="s">
        <v>3</v>
      </c>
      <c r="B18" s="327"/>
      <c r="C18" s="63">
        <f>SUM(C5:C17)</f>
        <v>2892</v>
      </c>
      <c r="D18" s="63">
        <f>SUM(D5:D17)</f>
        <v>1062</v>
      </c>
      <c r="E18" s="63">
        <f>SUM(E5:E17)</f>
        <v>7081</v>
      </c>
      <c r="F18" s="63">
        <f>SUM(F5:F17)</f>
        <v>2086</v>
      </c>
    </row>
  </sheetData>
  <mergeCells count="5">
    <mergeCell ref="A3:A4"/>
    <mergeCell ref="B3:B4"/>
    <mergeCell ref="A18:B18"/>
    <mergeCell ref="C3:D3"/>
    <mergeCell ref="E3:F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0"/>
  <sheetViews>
    <sheetView workbookViewId="0">
      <selection activeCell="I9" sqref="I9"/>
    </sheetView>
  </sheetViews>
  <sheetFormatPr defaultRowHeight="12.5"/>
  <sheetData>
    <row r="2" spans="2:15" ht="28">
      <c r="B2" t="s">
        <v>113</v>
      </c>
      <c r="E2" t="s">
        <v>113</v>
      </c>
      <c r="K2" s="59" t="s">
        <v>10</v>
      </c>
      <c r="L2" s="58">
        <v>6.5</v>
      </c>
      <c r="N2" s="65" t="s">
        <v>11</v>
      </c>
      <c r="O2" s="55">
        <v>2.7272727272727271</v>
      </c>
    </row>
    <row r="3" spans="2:15" ht="28">
      <c r="B3" s="68" t="s">
        <v>10</v>
      </c>
      <c r="C3" s="58">
        <v>0.83333333333333337</v>
      </c>
      <c r="D3" s="65" t="s">
        <v>11</v>
      </c>
      <c r="E3" s="68" t="s">
        <v>10</v>
      </c>
      <c r="F3" s="59" t="s">
        <v>10</v>
      </c>
      <c r="K3" s="59" t="s">
        <v>14</v>
      </c>
      <c r="L3" s="58">
        <v>2.1538461538461537</v>
      </c>
      <c r="N3" s="54" t="s">
        <v>19</v>
      </c>
      <c r="O3" s="55">
        <v>1.9523809523809523</v>
      </c>
    </row>
    <row r="4" spans="2:15" ht="28">
      <c r="B4" s="68" t="s">
        <v>15</v>
      </c>
      <c r="C4" s="58">
        <v>0.7407407407407407</v>
      </c>
      <c r="D4" s="54" t="s">
        <v>19</v>
      </c>
      <c r="E4" s="68" t="s">
        <v>15</v>
      </c>
      <c r="F4" s="59" t="s">
        <v>14</v>
      </c>
      <c r="H4" s="54" t="s">
        <v>15</v>
      </c>
      <c r="K4" s="59" t="s">
        <v>15</v>
      </c>
      <c r="L4" s="58">
        <v>1.4444444444444444</v>
      </c>
      <c r="N4" s="54" t="s">
        <v>15</v>
      </c>
      <c r="O4" s="55">
        <v>1.8235294117647058</v>
      </c>
    </row>
    <row r="5" spans="2:15" ht="14.5">
      <c r="B5" s="68" t="s">
        <v>18</v>
      </c>
      <c r="C5" s="58">
        <v>0.38095238095238093</v>
      </c>
      <c r="D5" s="54" t="s">
        <v>15</v>
      </c>
      <c r="E5" s="68" t="s">
        <v>18</v>
      </c>
      <c r="F5" s="59" t="s">
        <v>15</v>
      </c>
      <c r="K5" s="59" t="s">
        <v>18</v>
      </c>
      <c r="L5" s="58">
        <v>1.3809523809523809</v>
      </c>
      <c r="N5" s="54" t="s">
        <v>13</v>
      </c>
      <c r="O5" s="55">
        <v>0.83333333333333337</v>
      </c>
    </row>
    <row r="6" spans="2:15" ht="28">
      <c r="B6" s="68" t="s">
        <v>16</v>
      </c>
      <c r="C6" s="58">
        <v>0.35294117647058826</v>
      </c>
      <c r="D6" s="54" t="s">
        <v>13</v>
      </c>
      <c r="E6" s="68" t="s">
        <v>16</v>
      </c>
      <c r="F6" s="59" t="s">
        <v>18</v>
      </c>
      <c r="H6" s="54" t="s">
        <v>17</v>
      </c>
      <c r="K6" s="59" t="s">
        <v>16</v>
      </c>
      <c r="L6" s="58">
        <v>1.2941176470588236</v>
      </c>
      <c r="N6" s="54" t="s">
        <v>17</v>
      </c>
      <c r="O6" s="55">
        <v>0.8</v>
      </c>
    </row>
    <row r="7" spans="2:15" ht="28">
      <c r="B7" s="68" t="s">
        <v>12</v>
      </c>
      <c r="C7" s="58">
        <v>0.2857142857142857</v>
      </c>
      <c r="D7" s="54" t="s">
        <v>17</v>
      </c>
      <c r="E7" s="68" t="s">
        <v>12</v>
      </c>
      <c r="F7" s="59" t="s">
        <v>16</v>
      </c>
      <c r="H7" s="54" t="s">
        <v>18</v>
      </c>
      <c r="K7" s="59" t="s">
        <v>13</v>
      </c>
      <c r="L7" s="58">
        <v>1.2727272727272727</v>
      </c>
      <c r="N7" s="54" t="s">
        <v>18</v>
      </c>
      <c r="O7" s="55">
        <v>0.76923076923076927</v>
      </c>
    </row>
    <row r="8" spans="2:15" ht="28">
      <c r="B8" s="59" t="s">
        <v>17</v>
      </c>
      <c r="C8" s="58">
        <v>0.24</v>
      </c>
      <c r="D8" s="54" t="s">
        <v>18</v>
      </c>
      <c r="E8" s="59" t="s">
        <v>17</v>
      </c>
      <c r="F8" s="59" t="s">
        <v>13</v>
      </c>
      <c r="K8" s="59" t="s">
        <v>11</v>
      </c>
      <c r="L8" s="58">
        <v>1.2727272727272727</v>
      </c>
      <c r="N8" s="54" t="s">
        <v>21</v>
      </c>
      <c r="O8" s="55">
        <v>0.63636363636363635</v>
      </c>
    </row>
    <row r="9" spans="2:15" ht="28">
      <c r="B9" s="59" t="s">
        <v>21</v>
      </c>
      <c r="C9" s="58">
        <v>0.23333333333333334</v>
      </c>
      <c r="D9" s="54" t="s">
        <v>21</v>
      </c>
      <c r="E9" s="59" t="s">
        <v>21</v>
      </c>
      <c r="F9" s="59" t="s">
        <v>11</v>
      </c>
      <c r="K9" s="59" t="s">
        <v>17</v>
      </c>
      <c r="L9" s="58">
        <v>1.04</v>
      </c>
      <c r="N9" s="54" t="s">
        <v>12</v>
      </c>
      <c r="O9" s="55">
        <v>0.56666666666666665</v>
      </c>
    </row>
    <row r="10" spans="2:15" ht="28">
      <c r="B10" s="59" t="s">
        <v>14</v>
      </c>
      <c r="C10" s="58">
        <v>0.23076923076923078</v>
      </c>
      <c r="K10" s="59" t="s">
        <v>19</v>
      </c>
      <c r="L10" s="58">
        <v>0.73333333333333328</v>
      </c>
      <c r="N10" s="54" t="s">
        <v>16</v>
      </c>
      <c r="O10" s="55">
        <v>0.48148148148148145</v>
      </c>
    </row>
    <row r="11" spans="2:15" ht="26">
      <c r="B11" s="59" t="s">
        <v>19</v>
      </c>
      <c r="C11" s="58">
        <v>0.16666666666666666</v>
      </c>
      <c r="K11" s="59" t="s">
        <v>12</v>
      </c>
      <c r="L11" s="58">
        <v>0.61904761904761907</v>
      </c>
      <c r="N11" s="54" t="s">
        <v>14</v>
      </c>
      <c r="O11" s="55">
        <v>0.47619047619047616</v>
      </c>
    </row>
    <row r="12" spans="2:15" ht="28">
      <c r="B12" s="59" t="s">
        <v>13</v>
      </c>
      <c r="C12" s="58">
        <v>0.13636363636363635</v>
      </c>
      <c r="K12" s="59" t="s">
        <v>21</v>
      </c>
      <c r="L12" s="58">
        <v>0.16666666666666666</v>
      </c>
      <c r="N12" s="54" t="s">
        <v>23</v>
      </c>
      <c r="O12" s="55">
        <v>0</v>
      </c>
    </row>
    <row r="13" spans="2:15" ht="28">
      <c r="B13" s="59" t="s">
        <v>11</v>
      </c>
      <c r="C13" s="58">
        <v>9.0909090909090912E-2</v>
      </c>
      <c r="K13" s="59" t="s">
        <v>20</v>
      </c>
      <c r="L13" s="58">
        <v>0</v>
      </c>
      <c r="N13" s="54" t="s">
        <v>10</v>
      </c>
      <c r="O13" s="55">
        <v>0</v>
      </c>
    </row>
    <row r="14" spans="2:15" ht="42">
      <c r="B14" s="59" t="s">
        <v>23</v>
      </c>
      <c r="C14" s="58">
        <v>0</v>
      </c>
      <c r="K14" s="59" t="s">
        <v>23</v>
      </c>
      <c r="L14" s="58">
        <v>0</v>
      </c>
      <c r="N14" s="66" t="s">
        <v>20</v>
      </c>
      <c r="O14" s="55">
        <v>0</v>
      </c>
    </row>
    <row r="15" spans="2:15" ht="26">
      <c r="B15" s="57" t="s">
        <v>20</v>
      </c>
      <c r="C15" s="58">
        <v>0</v>
      </c>
    </row>
    <row r="16" spans="2:15">
      <c r="B16" s="69"/>
    </row>
    <row r="17" spans="2:2">
      <c r="B17" s="69"/>
    </row>
    <row r="18" spans="2:2">
      <c r="B18" s="69"/>
    </row>
    <row r="19" spans="2:2">
      <c r="B19" s="69"/>
    </row>
    <row r="20" spans="2:2">
      <c r="B20" s="69"/>
    </row>
  </sheetData>
  <sortState ref="N2:O20">
    <sortCondition descending="1" ref="O2:O20"/>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K15" sqref="K15"/>
    </sheetView>
  </sheetViews>
  <sheetFormatPr defaultRowHeight="12.5"/>
  <cols>
    <col min="2" max="2" width="12.59765625" customWidth="1"/>
    <col min="5" max="6" width="8.69921875" style="78"/>
  </cols>
  <sheetData>
    <row r="2" spans="2:9" ht="26">
      <c r="B2" s="70" t="s">
        <v>21</v>
      </c>
      <c r="C2">
        <v>21</v>
      </c>
      <c r="E2" s="73" t="s">
        <v>19</v>
      </c>
      <c r="F2" s="72">
        <v>25</v>
      </c>
      <c r="H2" s="59" t="s">
        <v>21</v>
      </c>
      <c r="I2" s="72">
        <v>26</v>
      </c>
    </row>
    <row r="3" spans="2:9" ht="26">
      <c r="B3" s="65" t="s">
        <v>13</v>
      </c>
      <c r="C3">
        <v>20</v>
      </c>
      <c r="E3" s="73" t="s">
        <v>21</v>
      </c>
      <c r="F3" s="72">
        <v>24</v>
      </c>
      <c r="H3" s="59" t="s">
        <v>19</v>
      </c>
      <c r="I3" s="74">
        <v>17</v>
      </c>
    </row>
    <row r="4" spans="2:9" ht="26">
      <c r="B4" s="54" t="s">
        <v>17</v>
      </c>
      <c r="C4">
        <v>16</v>
      </c>
      <c r="E4" s="73" t="s">
        <v>17</v>
      </c>
      <c r="F4" s="74">
        <v>20</v>
      </c>
      <c r="H4" s="59" t="s">
        <v>15</v>
      </c>
      <c r="I4" s="74">
        <v>12</v>
      </c>
    </row>
    <row r="5" spans="2:9" ht="26">
      <c r="B5" s="54" t="s">
        <v>18</v>
      </c>
      <c r="C5">
        <v>13</v>
      </c>
      <c r="E5" s="73" t="s">
        <v>13</v>
      </c>
      <c r="F5" s="74">
        <v>19</v>
      </c>
      <c r="H5" s="59" t="s">
        <v>12</v>
      </c>
      <c r="I5" s="74">
        <v>12</v>
      </c>
    </row>
    <row r="6" spans="2:9" ht="26">
      <c r="B6" s="54" t="s">
        <v>19</v>
      </c>
      <c r="C6">
        <v>12</v>
      </c>
      <c r="E6" s="73" t="s">
        <v>12</v>
      </c>
      <c r="F6" s="74">
        <v>16</v>
      </c>
      <c r="H6" s="59" t="s">
        <v>18</v>
      </c>
      <c r="I6" s="74">
        <v>10</v>
      </c>
    </row>
    <row r="7" spans="2:9" ht="26">
      <c r="B7" s="54" t="s">
        <v>16</v>
      </c>
      <c r="C7">
        <v>12</v>
      </c>
      <c r="E7" s="73" t="s">
        <v>18</v>
      </c>
      <c r="F7" s="75">
        <v>13</v>
      </c>
      <c r="H7" s="59" t="s">
        <v>17</v>
      </c>
      <c r="I7" s="74">
        <v>9</v>
      </c>
    </row>
    <row r="8" spans="2:9" ht="26">
      <c r="B8" s="54" t="s">
        <v>14</v>
      </c>
      <c r="C8">
        <v>9</v>
      </c>
      <c r="E8" s="73" t="s">
        <v>16</v>
      </c>
      <c r="F8" s="74">
        <v>12</v>
      </c>
      <c r="H8" s="59" t="s">
        <v>13</v>
      </c>
      <c r="I8" s="74">
        <v>7</v>
      </c>
    </row>
    <row r="9" spans="2:9" ht="26">
      <c r="B9" s="54" t="s">
        <v>15</v>
      </c>
      <c r="C9">
        <v>6</v>
      </c>
      <c r="E9" s="76" t="s">
        <v>15</v>
      </c>
      <c r="F9" s="77">
        <v>11</v>
      </c>
      <c r="H9" s="59" t="s">
        <v>23</v>
      </c>
      <c r="I9" s="74">
        <v>6</v>
      </c>
    </row>
    <row r="10" spans="2:9" ht="14">
      <c r="B10" s="54" t="s">
        <v>12</v>
      </c>
      <c r="C10">
        <v>6</v>
      </c>
      <c r="E10" s="73" t="s">
        <v>14</v>
      </c>
      <c r="F10" s="74">
        <v>11</v>
      </c>
      <c r="H10" s="59" t="s">
        <v>11</v>
      </c>
      <c r="I10" s="79">
        <v>4</v>
      </c>
    </row>
    <row r="11" spans="2:9" ht="26">
      <c r="B11" s="54" t="s">
        <v>23</v>
      </c>
      <c r="C11">
        <v>6</v>
      </c>
      <c r="E11" s="73" t="s">
        <v>11</v>
      </c>
      <c r="F11" s="74">
        <v>10</v>
      </c>
      <c r="H11" s="59" t="s">
        <v>16</v>
      </c>
      <c r="I11" s="74">
        <v>4</v>
      </c>
    </row>
    <row r="12" spans="2:9" ht="26">
      <c r="B12" s="54" t="s">
        <v>10</v>
      </c>
      <c r="C12">
        <v>6</v>
      </c>
      <c r="E12" s="73" t="s">
        <v>23</v>
      </c>
      <c r="F12" s="74">
        <v>3</v>
      </c>
      <c r="H12" s="59" t="s">
        <v>14</v>
      </c>
      <c r="I12" s="72">
        <v>3</v>
      </c>
    </row>
    <row r="13" spans="2:9" ht="26">
      <c r="B13" s="54" t="s">
        <v>11</v>
      </c>
      <c r="C13">
        <v>4</v>
      </c>
      <c r="E13" s="73" t="s">
        <v>10</v>
      </c>
      <c r="F13" s="75">
        <v>2</v>
      </c>
      <c r="H13" s="59" t="s">
        <v>20</v>
      </c>
      <c r="I13" s="74">
        <v>1</v>
      </c>
    </row>
    <row r="14" spans="2:9" ht="28">
      <c r="B14" s="54" t="s">
        <v>20</v>
      </c>
      <c r="C14">
        <v>1</v>
      </c>
      <c r="E14" s="73" t="s">
        <v>20</v>
      </c>
      <c r="F14" s="74">
        <v>1</v>
      </c>
      <c r="H14" s="59" t="s">
        <v>10</v>
      </c>
      <c r="I14">
        <v>0</v>
      </c>
    </row>
    <row r="15" spans="2:9">
      <c r="B15" s="71"/>
    </row>
    <row r="16" spans="2:9">
      <c r="C16">
        <f>SUM(C2:C14)</f>
        <v>132</v>
      </c>
      <c r="F16">
        <f>SUM(F2:F14)</f>
        <v>167</v>
      </c>
      <c r="I16">
        <f>SUM(I2:I14)</f>
        <v>111</v>
      </c>
    </row>
  </sheetData>
  <sortState ref="H2:I15">
    <sortCondition descending="1" ref="I2:I15"/>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workbookViewId="0">
      <selection activeCell="B2" sqref="B2:B4"/>
    </sheetView>
  </sheetViews>
  <sheetFormatPr defaultRowHeight="12.5"/>
  <sheetData>
    <row r="2" spans="2:5" ht="28">
      <c r="B2" s="82" t="s">
        <v>11</v>
      </c>
      <c r="C2" s="83">
        <v>30</v>
      </c>
      <c r="D2" s="81">
        <v>11</v>
      </c>
      <c r="E2">
        <v>2.7272727272727271</v>
      </c>
    </row>
    <row r="3" spans="2:5" ht="28">
      <c r="B3" s="84" t="s">
        <v>19</v>
      </c>
      <c r="C3" s="83">
        <v>41</v>
      </c>
      <c r="D3" s="81">
        <v>21</v>
      </c>
      <c r="E3">
        <v>1.9523809523809523</v>
      </c>
    </row>
    <row r="4" spans="2:5" ht="14.5">
      <c r="B4" s="84" t="s">
        <v>15</v>
      </c>
      <c r="C4" s="83">
        <v>31</v>
      </c>
      <c r="D4" s="81">
        <v>17</v>
      </c>
      <c r="E4">
        <v>1.8235294117647058</v>
      </c>
    </row>
    <row r="5" spans="2:5" ht="14.5">
      <c r="B5" s="84" t="s">
        <v>13</v>
      </c>
      <c r="C5" s="83">
        <v>5</v>
      </c>
      <c r="D5" s="81">
        <v>6</v>
      </c>
      <c r="E5">
        <v>0.83333333333333337</v>
      </c>
    </row>
    <row r="6" spans="2:5" ht="28">
      <c r="B6" s="84" t="s">
        <v>17</v>
      </c>
      <c r="C6" s="83">
        <v>24</v>
      </c>
      <c r="D6" s="81">
        <v>30</v>
      </c>
      <c r="E6">
        <v>0.8</v>
      </c>
    </row>
    <row r="7" spans="2:5" ht="14.5">
      <c r="B7" s="84" t="s">
        <v>18</v>
      </c>
      <c r="C7" s="83">
        <v>10</v>
      </c>
      <c r="D7" s="81">
        <v>13</v>
      </c>
      <c r="E7">
        <v>0.76923076923076927</v>
      </c>
    </row>
    <row r="8" spans="2:5" ht="28">
      <c r="B8" s="84" t="s">
        <v>21</v>
      </c>
      <c r="C8" s="83">
        <v>14</v>
      </c>
      <c r="D8" s="81">
        <v>22</v>
      </c>
      <c r="E8">
        <v>0.63636363636363635</v>
      </c>
    </row>
    <row r="9" spans="2:5" ht="28">
      <c r="B9" s="84" t="s">
        <v>12</v>
      </c>
      <c r="C9" s="83">
        <v>17</v>
      </c>
      <c r="D9" s="81">
        <v>30</v>
      </c>
      <c r="E9">
        <v>0.56666666666666665</v>
      </c>
    </row>
    <row r="10" spans="2:5" ht="28">
      <c r="B10" s="84" t="s">
        <v>16</v>
      </c>
      <c r="C10" s="83">
        <v>13</v>
      </c>
      <c r="D10" s="81">
        <v>27</v>
      </c>
      <c r="E10">
        <v>0.48148148148148145</v>
      </c>
    </row>
    <row r="11" spans="2:5" ht="14.5">
      <c r="B11" s="84" t="s">
        <v>14</v>
      </c>
      <c r="C11" s="83">
        <v>10</v>
      </c>
      <c r="D11" s="81">
        <v>21</v>
      </c>
      <c r="E11">
        <v>0.47619047619047616</v>
      </c>
    </row>
    <row r="12" spans="2:5" ht="28">
      <c r="B12" s="84" t="s">
        <v>23</v>
      </c>
      <c r="C12" s="83">
        <v>0</v>
      </c>
      <c r="D12" s="81">
        <v>25</v>
      </c>
      <c r="E12">
        <v>0</v>
      </c>
    </row>
    <row r="13" spans="2:5" ht="28">
      <c r="B13" s="84" t="s">
        <v>10</v>
      </c>
      <c r="C13" s="83">
        <v>0</v>
      </c>
      <c r="D13" s="81">
        <v>6</v>
      </c>
      <c r="E13">
        <v>0</v>
      </c>
    </row>
    <row r="14" spans="2:5" ht="42">
      <c r="B14" s="85" t="s">
        <v>20</v>
      </c>
      <c r="C14" s="83">
        <v>0</v>
      </c>
      <c r="D14" s="81">
        <v>1</v>
      </c>
      <c r="E14">
        <v>0</v>
      </c>
    </row>
  </sheetData>
  <sortState ref="B2:E14">
    <sortCondition descending="1" ref="E2:E14"/>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topLeftCell="A2" zoomScale="115" zoomScaleNormal="115" workbookViewId="0">
      <selection activeCell="C4" sqref="C4"/>
    </sheetView>
  </sheetViews>
  <sheetFormatPr defaultColWidth="9.09765625" defaultRowHeight="15.5"/>
  <cols>
    <col min="1" max="1" width="6.3984375" style="90" customWidth="1"/>
    <col min="2" max="2" width="16" style="90" customWidth="1"/>
    <col min="3" max="3" width="13.09765625" style="90" customWidth="1"/>
    <col min="4" max="4" width="15.09765625" style="90" customWidth="1"/>
    <col min="5" max="6" width="14.59765625" style="90" customWidth="1"/>
    <col min="7" max="7" width="9.09765625" style="90"/>
    <col min="8" max="8" width="13.09765625" style="90" bestFit="1" customWidth="1"/>
    <col min="9" max="16384" width="9.09765625" style="90"/>
  </cols>
  <sheetData>
    <row r="3" spans="1:8" ht="27" customHeight="1">
      <c r="A3" s="329" t="s">
        <v>0</v>
      </c>
      <c r="B3" s="329" t="s">
        <v>22</v>
      </c>
      <c r="C3" s="329" t="s">
        <v>149</v>
      </c>
      <c r="D3" s="329"/>
      <c r="E3" s="329" t="s">
        <v>107</v>
      </c>
      <c r="F3" s="329"/>
    </row>
    <row r="4" spans="1:8" ht="38.25" customHeight="1">
      <c r="A4" s="329"/>
      <c r="B4" s="329"/>
      <c r="C4" s="99" t="s">
        <v>108</v>
      </c>
      <c r="D4" s="99" t="s">
        <v>109</v>
      </c>
      <c r="E4" s="99" t="s">
        <v>108</v>
      </c>
      <c r="F4" s="99" t="s">
        <v>109</v>
      </c>
    </row>
    <row r="5" spans="1:8" s="96" customFormat="1" ht="27" customHeight="1">
      <c r="A5" s="93">
        <v>1</v>
      </c>
      <c r="B5" s="94" t="s">
        <v>10</v>
      </c>
      <c r="C5" s="95">
        <v>8</v>
      </c>
      <c r="D5" s="95">
        <v>0</v>
      </c>
      <c r="E5" s="95">
        <v>241</v>
      </c>
      <c r="F5" s="95">
        <v>118</v>
      </c>
      <c r="H5" s="97"/>
    </row>
    <row r="6" spans="1:8" s="96" customFormat="1" ht="27" customHeight="1">
      <c r="A6" s="93">
        <v>2</v>
      </c>
      <c r="B6" s="94" t="s">
        <v>14</v>
      </c>
      <c r="C6" s="95">
        <v>20</v>
      </c>
      <c r="D6" s="95">
        <v>0</v>
      </c>
      <c r="E6" s="95">
        <v>420</v>
      </c>
      <c r="F6" s="95">
        <v>235</v>
      </c>
      <c r="H6" s="97"/>
    </row>
    <row r="7" spans="1:8" s="96" customFormat="1" ht="27" customHeight="1">
      <c r="A7" s="93">
        <v>3</v>
      </c>
      <c r="B7" s="94" t="s">
        <v>15</v>
      </c>
      <c r="C7" s="95">
        <v>0</v>
      </c>
      <c r="D7" s="95">
        <v>0</v>
      </c>
      <c r="E7" s="95">
        <v>1388</v>
      </c>
      <c r="F7" s="95">
        <v>607</v>
      </c>
      <c r="H7" s="97"/>
    </row>
    <row r="8" spans="1:8" s="96" customFormat="1" ht="27" customHeight="1">
      <c r="A8" s="93">
        <v>4</v>
      </c>
      <c r="B8" s="94" t="s">
        <v>18</v>
      </c>
      <c r="C8" s="95">
        <v>8</v>
      </c>
      <c r="D8" s="95">
        <v>0</v>
      </c>
      <c r="E8" s="95">
        <v>859</v>
      </c>
      <c r="F8" s="95">
        <v>302</v>
      </c>
      <c r="H8" s="97"/>
    </row>
    <row r="9" spans="1:8" s="96" customFormat="1" ht="27" customHeight="1">
      <c r="A9" s="93">
        <v>5</v>
      </c>
      <c r="B9" s="94" t="s">
        <v>13</v>
      </c>
      <c r="C9" s="95">
        <v>57</v>
      </c>
      <c r="D9" s="95">
        <v>0</v>
      </c>
      <c r="E9" s="95">
        <v>1146</v>
      </c>
      <c r="F9" s="95">
        <v>415</v>
      </c>
      <c r="H9" s="97"/>
    </row>
    <row r="10" spans="1:8" s="96" customFormat="1" ht="27" customHeight="1">
      <c r="A10" s="93">
        <v>6</v>
      </c>
      <c r="B10" s="94" t="s">
        <v>11</v>
      </c>
      <c r="C10" s="95">
        <v>0</v>
      </c>
      <c r="D10" s="95">
        <v>0</v>
      </c>
      <c r="E10" s="95">
        <v>1518</v>
      </c>
      <c r="F10" s="95">
        <v>639</v>
      </c>
      <c r="H10" s="97"/>
    </row>
    <row r="11" spans="1:8" s="96" customFormat="1" ht="27" customHeight="1">
      <c r="A11" s="93">
        <v>7</v>
      </c>
      <c r="B11" s="94" t="s">
        <v>16</v>
      </c>
      <c r="C11" s="95">
        <v>22</v>
      </c>
      <c r="D11" s="95">
        <v>0</v>
      </c>
      <c r="E11" s="95">
        <v>735</v>
      </c>
      <c r="F11" s="95">
        <v>313</v>
      </c>
      <c r="H11" s="97"/>
    </row>
    <row r="12" spans="1:8" s="96" customFormat="1" ht="27" customHeight="1">
      <c r="A12" s="93">
        <v>8</v>
      </c>
      <c r="B12" s="94" t="s">
        <v>17</v>
      </c>
      <c r="C12" s="95">
        <v>0</v>
      </c>
      <c r="D12" s="95">
        <v>0</v>
      </c>
      <c r="E12" s="95">
        <v>3350</v>
      </c>
      <c r="F12" s="95">
        <v>820</v>
      </c>
      <c r="H12" s="97"/>
    </row>
    <row r="13" spans="1:8" s="96" customFormat="1" ht="27" customHeight="1">
      <c r="A13" s="93">
        <v>9</v>
      </c>
      <c r="B13" s="94" t="s">
        <v>19</v>
      </c>
      <c r="C13" s="95">
        <v>59</v>
      </c>
      <c r="D13" s="95">
        <v>0</v>
      </c>
      <c r="E13" s="95">
        <v>1571</v>
      </c>
      <c r="F13" s="95">
        <v>633</v>
      </c>
      <c r="H13" s="97"/>
    </row>
    <row r="14" spans="1:8" s="96" customFormat="1" ht="27" customHeight="1">
      <c r="A14" s="93">
        <v>10</v>
      </c>
      <c r="B14" s="94" t="s">
        <v>12</v>
      </c>
      <c r="C14" s="95">
        <v>246</v>
      </c>
      <c r="D14" s="95">
        <v>0</v>
      </c>
      <c r="E14" s="95">
        <v>1482</v>
      </c>
      <c r="F14" s="95">
        <v>499</v>
      </c>
      <c r="H14" s="97"/>
    </row>
    <row r="15" spans="1:8" s="96" customFormat="1" ht="27" customHeight="1">
      <c r="A15" s="93">
        <v>11</v>
      </c>
      <c r="B15" s="94" t="s">
        <v>21</v>
      </c>
      <c r="C15" s="95">
        <v>3</v>
      </c>
      <c r="D15" s="95">
        <v>0</v>
      </c>
      <c r="E15" s="95">
        <v>1025</v>
      </c>
      <c r="F15" s="95">
        <v>586</v>
      </c>
      <c r="H15" s="97"/>
    </row>
    <row r="16" spans="1:8" ht="27" customHeight="1">
      <c r="A16" s="103">
        <v>12</v>
      </c>
      <c r="B16" s="104" t="s">
        <v>20</v>
      </c>
      <c r="C16" s="105">
        <v>3</v>
      </c>
      <c r="D16" s="105">
        <v>0</v>
      </c>
      <c r="E16" s="105">
        <v>37</v>
      </c>
      <c r="F16" s="105">
        <v>20</v>
      </c>
      <c r="H16" s="106"/>
    </row>
    <row r="17" spans="1:8" ht="27" customHeight="1">
      <c r="A17" s="103">
        <v>13</v>
      </c>
      <c r="B17" s="104" t="s">
        <v>23</v>
      </c>
      <c r="C17" s="105">
        <v>0</v>
      </c>
      <c r="D17" s="105">
        <v>0</v>
      </c>
      <c r="E17" s="105">
        <v>168</v>
      </c>
      <c r="F17" s="105">
        <v>57</v>
      </c>
      <c r="H17" s="106"/>
    </row>
    <row r="18" spans="1:8" ht="27" customHeight="1">
      <c r="A18" s="330" t="s">
        <v>3</v>
      </c>
      <c r="B18" s="330"/>
      <c r="C18" s="91">
        <f>SUM(C5:C17)</f>
        <v>426</v>
      </c>
      <c r="D18" s="91">
        <f t="shared" ref="D18:F18" si="0">SUM(D5:D17)</f>
        <v>0</v>
      </c>
      <c r="E18" s="91">
        <f t="shared" si="0"/>
        <v>13940</v>
      </c>
      <c r="F18" s="91">
        <f t="shared" si="0"/>
        <v>5244</v>
      </c>
    </row>
  </sheetData>
  <mergeCells count="5">
    <mergeCell ref="A3:A4"/>
    <mergeCell ref="B3:B4"/>
    <mergeCell ref="E3:F3"/>
    <mergeCell ref="A18:B18"/>
    <mergeCell ref="C3:D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0"/>
  <sheetViews>
    <sheetView workbookViewId="0">
      <pane xSplit="3" ySplit="3" topLeftCell="D14" activePane="bottomRight" state="frozen"/>
      <selection pane="topRight" activeCell="F1" sqref="F1"/>
      <selection pane="bottomLeft" activeCell="A4" sqref="A4"/>
      <selection pane="bottomRight" activeCell="E20" sqref="E20"/>
    </sheetView>
  </sheetViews>
  <sheetFormatPr defaultColWidth="17.296875" defaultRowHeight="22.5" customHeight="1"/>
  <cols>
    <col min="1" max="1" width="7.296875" style="402" customWidth="1"/>
    <col min="2" max="2" width="15.296875" style="372" customWidth="1"/>
    <col min="3" max="3" width="10.3984375" style="372" customWidth="1"/>
    <col min="4" max="4" width="13.09765625" style="402" customWidth="1"/>
    <col min="5" max="5" width="86.59765625" style="402" customWidth="1"/>
    <col min="6" max="6" width="10.69921875" style="402" customWidth="1"/>
    <col min="7" max="7" width="17.296875" style="372" hidden="1" customWidth="1"/>
    <col min="8" max="9" width="0" style="372" hidden="1" customWidth="1"/>
    <col min="10" max="16384" width="17.296875" style="372"/>
  </cols>
  <sheetData>
    <row r="1" spans="1:12" ht="32.25" customHeight="1">
      <c r="A1" s="371" t="s">
        <v>337</v>
      </c>
      <c r="B1" s="371"/>
      <c r="C1" s="371"/>
      <c r="D1" s="371"/>
      <c r="E1" s="371"/>
      <c r="F1" s="371"/>
    </row>
    <row r="2" spans="1:12" ht="21" customHeight="1">
      <c r="A2" s="373" t="s">
        <v>0</v>
      </c>
      <c r="B2" s="373" t="s">
        <v>22</v>
      </c>
      <c r="C2" s="374" t="s">
        <v>333</v>
      </c>
      <c r="D2" s="375"/>
      <c r="E2" s="376"/>
      <c r="F2" s="377" t="s">
        <v>95</v>
      </c>
    </row>
    <row r="3" spans="1:12" s="380" customFormat="1" ht="54" customHeight="1">
      <c r="A3" s="373"/>
      <c r="B3" s="373"/>
      <c r="C3" s="378" t="s">
        <v>88</v>
      </c>
      <c r="D3" s="378" t="s">
        <v>89</v>
      </c>
      <c r="E3" s="378" t="s">
        <v>87</v>
      </c>
      <c r="F3" s="379"/>
    </row>
    <row r="4" spans="1:12" s="380" customFormat="1" ht="30.75" customHeight="1">
      <c r="A4" s="381">
        <v>1</v>
      </c>
      <c r="B4" s="82" t="s">
        <v>14</v>
      </c>
      <c r="C4" s="382">
        <v>0</v>
      </c>
      <c r="D4" s="383">
        <v>0</v>
      </c>
      <c r="E4" s="100" t="s">
        <v>123</v>
      </c>
      <c r="F4" s="382">
        <v>109</v>
      </c>
      <c r="G4" s="380">
        <v>4</v>
      </c>
      <c r="H4" s="380">
        <v>11</v>
      </c>
      <c r="I4" s="384">
        <f t="shared" ref="I4:I16" si="0">C4/H4</f>
        <v>0</v>
      </c>
      <c r="J4" s="380">
        <v>11</v>
      </c>
      <c r="K4" s="385">
        <v>13</v>
      </c>
      <c r="L4" s="380">
        <f>F4/J4</f>
        <v>9.9090909090909083</v>
      </c>
    </row>
    <row r="5" spans="1:12" s="390" customFormat="1" ht="30.75" customHeight="1">
      <c r="A5" s="386">
        <v>2</v>
      </c>
      <c r="B5" s="54" t="s">
        <v>18</v>
      </c>
      <c r="C5" s="387">
        <v>1</v>
      </c>
      <c r="D5" s="388">
        <f>C5/21</f>
        <v>4.7619047619047616E-2</v>
      </c>
      <c r="E5" s="389" t="s">
        <v>133</v>
      </c>
      <c r="F5" s="387">
        <v>426</v>
      </c>
      <c r="G5" s="390">
        <v>6</v>
      </c>
      <c r="H5" s="390">
        <v>21</v>
      </c>
      <c r="I5" s="391">
        <f t="shared" si="0"/>
        <v>4.7619047619047616E-2</v>
      </c>
      <c r="J5" s="390">
        <v>19</v>
      </c>
      <c r="K5" s="392">
        <v>21</v>
      </c>
      <c r="L5" s="390">
        <f t="shared" ref="L5:L17" si="1">F5/J5</f>
        <v>22.421052631578949</v>
      </c>
    </row>
    <row r="6" spans="1:12" s="390" customFormat="1" ht="30.75" customHeight="1">
      <c r="A6" s="386">
        <v>3</v>
      </c>
      <c r="B6" s="54" t="s">
        <v>19</v>
      </c>
      <c r="C6" s="387">
        <v>1</v>
      </c>
      <c r="D6" s="388">
        <f>C6/30</f>
        <v>3.3333333333333333E-2</v>
      </c>
      <c r="E6" s="393" t="s">
        <v>131</v>
      </c>
      <c r="F6" s="387">
        <v>422</v>
      </c>
      <c r="G6" s="390">
        <v>12</v>
      </c>
      <c r="H6" s="390">
        <v>17</v>
      </c>
      <c r="I6" s="391">
        <f t="shared" si="0"/>
        <v>5.8823529411764705E-2</v>
      </c>
      <c r="J6" s="390">
        <v>22</v>
      </c>
      <c r="K6" s="392">
        <v>26</v>
      </c>
      <c r="L6" s="390">
        <f t="shared" si="1"/>
        <v>19.181818181818183</v>
      </c>
    </row>
    <row r="7" spans="1:12" s="390" customFormat="1" ht="30.75" customHeight="1">
      <c r="A7" s="386">
        <v>4</v>
      </c>
      <c r="B7" s="54" t="s">
        <v>17</v>
      </c>
      <c r="C7" s="387">
        <v>0</v>
      </c>
      <c r="D7" s="388">
        <f>C7/25</f>
        <v>0</v>
      </c>
      <c r="E7" s="393" t="s">
        <v>116</v>
      </c>
      <c r="F7" s="387">
        <v>934</v>
      </c>
      <c r="G7" s="390">
        <v>13</v>
      </c>
      <c r="H7" s="390">
        <v>21</v>
      </c>
      <c r="I7" s="391">
        <f t="shared" si="0"/>
        <v>0</v>
      </c>
      <c r="J7" s="390">
        <v>21</v>
      </c>
      <c r="K7" s="392">
        <v>25</v>
      </c>
      <c r="L7" s="390">
        <f t="shared" si="1"/>
        <v>44.476190476190474</v>
      </c>
    </row>
    <row r="8" spans="1:12" s="390" customFormat="1" ht="30.75" customHeight="1">
      <c r="A8" s="386">
        <v>5</v>
      </c>
      <c r="B8" s="54" t="s">
        <v>21</v>
      </c>
      <c r="C8" s="387">
        <v>0</v>
      </c>
      <c r="D8" s="388">
        <f>C8/30</f>
        <v>0</v>
      </c>
      <c r="E8" s="393" t="s">
        <v>116</v>
      </c>
      <c r="F8" s="387">
        <v>405</v>
      </c>
      <c r="G8" s="390">
        <v>12</v>
      </c>
      <c r="H8" s="390">
        <v>30</v>
      </c>
      <c r="I8" s="391">
        <f t="shared" si="0"/>
        <v>0</v>
      </c>
      <c r="J8" s="390">
        <v>21</v>
      </c>
      <c r="K8" s="392">
        <v>26</v>
      </c>
      <c r="L8" s="390">
        <f t="shared" si="1"/>
        <v>19.285714285714285</v>
      </c>
    </row>
    <row r="9" spans="1:12" s="390" customFormat="1" ht="30.75" customHeight="1">
      <c r="A9" s="386">
        <v>6</v>
      </c>
      <c r="B9" s="54" t="s">
        <v>15</v>
      </c>
      <c r="C9" s="387">
        <v>0</v>
      </c>
      <c r="D9" s="388">
        <f>C9/27</f>
        <v>0</v>
      </c>
      <c r="E9" s="394" t="s">
        <v>120</v>
      </c>
      <c r="F9" s="387">
        <v>252</v>
      </c>
      <c r="G9" s="390">
        <v>21</v>
      </c>
      <c r="H9" s="390">
        <v>30</v>
      </c>
      <c r="I9" s="391">
        <f t="shared" si="0"/>
        <v>0</v>
      </c>
      <c r="J9" s="390">
        <v>15</v>
      </c>
      <c r="K9" s="392">
        <v>23</v>
      </c>
      <c r="L9" s="390">
        <f t="shared" si="1"/>
        <v>16.8</v>
      </c>
    </row>
    <row r="10" spans="1:12" s="390" customFormat="1" ht="30.75" customHeight="1">
      <c r="A10" s="386">
        <v>7</v>
      </c>
      <c r="B10" s="54" t="s">
        <v>11</v>
      </c>
      <c r="C10" s="387">
        <v>45</v>
      </c>
      <c r="D10" s="388">
        <f>C10/H10</f>
        <v>1.6666666666666667</v>
      </c>
      <c r="E10" s="389" t="s">
        <v>338</v>
      </c>
      <c r="F10" s="387">
        <v>210</v>
      </c>
      <c r="G10" s="390">
        <v>6</v>
      </c>
      <c r="H10" s="390">
        <v>27</v>
      </c>
      <c r="I10" s="391">
        <f t="shared" si="0"/>
        <v>1.6666666666666667</v>
      </c>
      <c r="J10" s="390">
        <v>5</v>
      </c>
      <c r="K10" s="392">
        <v>7</v>
      </c>
      <c r="L10" s="390">
        <f t="shared" si="1"/>
        <v>42</v>
      </c>
    </row>
    <row r="11" spans="1:12" s="380" customFormat="1" ht="30.75" customHeight="1">
      <c r="A11" s="381">
        <v>8</v>
      </c>
      <c r="B11" s="84" t="s">
        <v>23</v>
      </c>
      <c r="C11" s="382">
        <v>0</v>
      </c>
      <c r="D11" s="383">
        <f>C11/6</f>
        <v>0</v>
      </c>
      <c r="E11" s="395" t="s">
        <v>339</v>
      </c>
      <c r="F11" s="382">
        <v>52</v>
      </c>
      <c r="G11" s="380">
        <v>16</v>
      </c>
      <c r="H11" s="380">
        <v>25</v>
      </c>
      <c r="I11" s="384">
        <f t="shared" si="0"/>
        <v>0</v>
      </c>
      <c r="J11" s="380">
        <v>5</v>
      </c>
      <c r="K11" s="385">
        <v>6</v>
      </c>
      <c r="L11" s="380">
        <f t="shared" si="1"/>
        <v>10.4</v>
      </c>
    </row>
    <row r="12" spans="1:12" s="390" customFormat="1" ht="30.75" customHeight="1">
      <c r="A12" s="386">
        <v>9</v>
      </c>
      <c r="B12" s="54" t="s">
        <v>10</v>
      </c>
      <c r="C12" s="387">
        <v>0</v>
      </c>
      <c r="D12" s="388">
        <f>C12/6</f>
        <v>0</v>
      </c>
      <c r="E12" s="393" t="s">
        <v>124</v>
      </c>
      <c r="F12" s="387">
        <v>21</v>
      </c>
      <c r="G12" s="390">
        <v>9</v>
      </c>
      <c r="H12" s="390">
        <v>13</v>
      </c>
      <c r="I12" s="391">
        <f t="shared" si="0"/>
        <v>0</v>
      </c>
      <c r="J12" s="390">
        <v>5</v>
      </c>
      <c r="K12" s="392">
        <v>6</v>
      </c>
      <c r="L12" s="390">
        <f t="shared" si="1"/>
        <v>4.2</v>
      </c>
    </row>
    <row r="13" spans="1:12" s="390" customFormat="1" ht="30.75" customHeight="1">
      <c r="A13" s="386">
        <v>10</v>
      </c>
      <c r="B13" s="54" t="s">
        <v>12</v>
      </c>
      <c r="C13" s="387">
        <v>2</v>
      </c>
      <c r="D13" s="388">
        <f>C13/21</f>
        <v>9.5238095238095233E-2</v>
      </c>
      <c r="E13" s="393" t="s">
        <v>340</v>
      </c>
      <c r="F13" s="387">
        <v>277</v>
      </c>
      <c r="G13" s="390">
        <v>20</v>
      </c>
      <c r="H13" s="390">
        <v>22</v>
      </c>
      <c r="I13" s="391">
        <f t="shared" si="0"/>
        <v>9.0909090909090912E-2</v>
      </c>
      <c r="J13" s="390">
        <v>19</v>
      </c>
      <c r="K13" s="392">
        <v>15</v>
      </c>
      <c r="L13" s="390">
        <f t="shared" si="1"/>
        <v>14.578947368421053</v>
      </c>
    </row>
    <row r="14" spans="1:12" s="390" customFormat="1" ht="30.75" customHeight="1">
      <c r="A14" s="386">
        <v>11</v>
      </c>
      <c r="B14" s="54" t="s">
        <v>16</v>
      </c>
      <c r="C14" s="387">
        <v>1</v>
      </c>
      <c r="D14" s="388">
        <f>C14/17</f>
        <v>5.8823529411764705E-2</v>
      </c>
      <c r="E14" s="393" t="s">
        <v>143</v>
      </c>
      <c r="F14" s="387">
        <v>135</v>
      </c>
      <c r="G14" s="390">
        <v>6</v>
      </c>
      <c r="H14" s="390">
        <v>6</v>
      </c>
      <c r="I14" s="391">
        <f t="shared" si="0"/>
        <v>0.16666666666666666</v>
      </c>
      <c r="J14" s="390">
        <v>14</v>
      </c>
      <c r="K14" s="392">
        <v>14</v>
      </c>
      <c r="L14" s="390">
        <f t="shared" si="1"/>
        <v>9.6428571428571423</v>
      </c>
    </row>
    <row r="15" spans="1:12" s="380" customFormat="1" ht="30.75" customHeight="1">
      <c r="A15" s="381">
        <v>12</v>
      </c>
      <c r="B15" s="84" t="s">
        <v>13</v>
      </c>
      <c r="C15" s="382">
        <v>0</v>
      </c>
      <c r="D15" s="383">
        <f>C15/22</f>
        <v>0</v>
      </c>
      <c r="E15" s="396" t="s">
        <v>119</v>
      </c>
      <c r="F15" s="382">
        <v>554</v>
      </c>
      <c r="G15" s="380">
        <v>6</v>
      </c>
      <c r="H15" s="380">
        <v>6</v>
      </c>
      <c r="I15" s="384">
        <f t="shared" si="0"/>
        <v>0</v>
      </c>
      <c r="J15" s="380">
        <v>16</v>
      </c>
      <c r="K15" s="385">
        <v>21</v>
      </c>
      <c r="L15" s="380">
        <f t="shared" si="1"/>
        <v>34.625</v>
      </c>
    </row>
    <row r="16" spans="1:12" s="380" customFormat="1" ht="30.75" customHeight="1">
      <c r="A16" s="381">
        <v>13</v>
      </c>
      <c r="B16" s="85" t="s">
        <v>20</v>
      </c>
      <c r="C16" s="382">
        <v>0</v>
      </c>
      <c r="D16" s="383">
        <v>0</v>
      </c>
      <c r="E16" s="396" t="s">
        <v>96</v>
      </c>
      <c r="F16" s="382">
        <v>11</v>
      </c>
      <c r="G16" s="380">
        <v>1</v>
      </c>
      <c r="H16" s="380">
        <v>1</v>
      </c>
      <c r="I16" s="384">
        <f t="shared" si="0"/>
        <v>0</v>
      </c>
      <c r="J16" s="380">
        <v>1</v>
      </c>
      <c r="K16" s="385">
        <v>1</v>
      </c>
      <c r="L16" s="380">
        <f t="shared" si="1"/>
        <v>11</v>
      </c>
    </row>
    <row r="17" spans="1:12" ht="30.75" customHeight="1">
      <c r="A17" s="397" t="s">
        <v>3</v>
      </c>
      <c r="B17" s="398"/>
      <c r="C17" s="399">
        <f>SUM(C4:C16)</f>
        <v>50</v>
      </c>
      <c r="D17" s="400">
        <f>C17/230</f>
        <v>0.21739130434782608</v>
      </c>
      <c r="E17" s="400" t="s">
        <v>341</v>
      </c>
      <c r="F17" s="399">
        <f>SUM(F4:F16)</f>
        <v>3808</v>
      </c>
      <c r="G17" s="399">
        <f t="shared" ref="G17:H17" si="2">SUM(G4:G16)</f>
        <v>132</v>
      </c>
      <c r="H17" s="399">
        <f t="shared" si="2"/>
        <v>230</v>
      </c>
      <c r="I17" s="401"/>
      <c r="J17" s="380">
        <v>229</v>
      </c>
      <c r="K17" s="385">
        <f t="shared" ref="K17" si="3">F17/J17</f>
        <v>16.62882096069869</v>
      </c>
      <c r="L17" s="380">
        <f t="shared" si="1"/>
        <v>16.62882096069869</v>
      </c>
    </row>
    <row r="18" spans="1:12" ht="33" customHeight="1">
      <c r="A18" s="277" t="s">
        <v>111</v>
      </c>
      <c r="B18" s="278"/>
      <c r="C18" s="278"/>
      <c r="D18" s="278"/>
      <c r="E18" s="278"/>
      <c r="F18" s="278"/>
    </row>
    <row r="19" spans="1:12" ht="22.5" customHeight="1">
      <c r="F19" s="402">
        <v>2750</v>
      </c>
    </row>
    <row r="20" spans="1:12" ht="22.5" customHeight="1">
      <c r="F20" s="403">
        <f>F17-F19</f>
        <v>1058</v>
      </c>
    </row>
  </sheetData>
  <mergeCells count="7">
    <mergeCell ref="A18:F18"/>
    <mergeCell ref="A1:F1"/>
    <mergeCell ref="A2:A3"/>
    <mergeCell ref="B2:B3"/>
    <mergeCell ref="C2:E2"/>
    <mergeCell ref="F2:F3"/>
    <mergeCell ref="A17:B17"/>
  </mergeCells>
  <pageMargins left="0.33" right="0.25" top="0.27" bottom="0.2" header="0.2" footer="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
  <sheetViews>
    <sheetView tabSelected="1" topLeftCell="A3" workbookViewId="0">
      <selection activeCell="E10" sqref="E10"/>
    </sheetView>
  </sheetViews>
  <sheetFormatPr defaultColWidth="17.296875" defaultRowHeight="22.5" customHeight="1"/>
  <cols>
    <col min="1" max="1" width="6" style="443" customWidth="1"/>
    <col min="2" max="2" width="14.09765625" style="406" customWidth="1"/>
    <col min="3" max="3" width="11.8984375" style="406" customWidth="1"/>
    <col min="4" max="4" width="11.09765625" style="443" customWidth="1"/>
    <col min="5" max="5" width="89.59765625" style="443" customWidth="1"/>
    <col min="6" max="6" width="10.59765625" style="443" customWidth="1"/>
    <col min="7" max="7" width="12.8984375" style="443" hidden="1" customWidth="1"/>
    <col min="8" max="9" width="0" style="406" hidden="1" customWidth="1"/>
    <col min="10" max="12" width="8.296875" style="406" customWidth="1"/>
    <col min="13" max="16384" width="17.296875" style="406"/>
  </cols>
  <sheetData>
    <row r="1" spans="1:12" ht="30.75" customHeight="1">
      <c r="A1" s="404" t="s">
        <v>151</v>
      </c>
      <c r="B1" s="404"/>
      <c r="C1" s="404"/>
      <c r="D1" s="404"/>
      <c r="E1" s="404"/>
      <c r="F1" s="404"/>
      <c r="G1" s="405"/>
    </row>
    <row r="2" spans="1:12" ht="18.649999999999999" customHeight="1">
      <c r="A2" s="407" t="s">
        <v>0</v>
      </c>
      <c r="B2" s="407" t="s">
        <v>86</v>
      </c>
      <c r="C2" s="407" t="s">
        <v>342</v>
      </c>
      <c r="D2" s="407"/>
      <c r="E2" s="407"/>
      <c r="F2" s="408" t="s">
        <v>102</v>
      </c>
      <c r="G2" s="409"/>
    </row>
    <row r="3" spans="1:12" s="413" customFormat="1" ht="52" customHeight="1">
      <c r="A3" s="407"/>
      <c r="B3" s="407"/>
      <c r="C3" s="410" t="s">
        <v>115</v>
      </c>
      <c r="D3" s="410" t="s">
        <v>91</v>
      </c>
      <c r="E3" s="410" t="s">
        <v>90</v>
      </c>
      <c r="F3" s="411"/>
      <c r="G3" s="412"/>
    </row>
    <row r="4" spans="1:12" s="420" customFormat="1" ht="27" customHeight="1">
      <c r="A4" s="414">
        <v>1</v>
      </c>
      <c r="B4" s="59" t="s">
        <v>10</v>
      </c>
      <c r="C4" s="415">
        <v>1</v>
      </c>
      <c r="D4" s="416">
        <f>C4/6</f>
        <v>0.16666666666666666</v>
      </c>
      <c r="E4" s="417" t="s">
        <v>343</v>
      </c>
      <c r="F4" s="418">
        <v>28</v>
      </c>
      <c r="G4" s="419">
        <v>2</v>
      </c>
      <c r="H4" s="420">
        <v>6</v>
      </c>
      <c r="I4" s="420">
        <f t="shared" ref="I4:I16" si="0">C4/H4</f>
        <v>0.16666666666666666</v>
      </c>
      <c r="J4" s="420">
        <v>5</v>
      </c>
      <c r="K4" s="421">
        <v>6</v>
      </c>
      <c r="L4" s="421">
        <f>F4/J4</f>
        <v>5.6</v>
      </c>
    </row>
    <row r="5" spans="1:12" s="420" customFormat="1" ht="27" customHeight="1">
      <c r="A5" s="414">
        <v>2</v>
      </c>
      <c r="B5" s="59" t="s">
        <v>15</v>
      </c>
      <c r="C5" s="415">
        <v>1</v>
      </c>
      <c r="D5" s="416">
        <f>C5/27</f>
        <v>3.7037037037037035E-2</v>
      </c>
      <c r="E5" s="417" t="s">
        <v>129</v>
      </c>
      <c r="F5" s="418">
        <v>122</v>
      </c>
      <c r="G5" s="422">
        <v>11</v>
      </c>
      <c r="H5" s="420">
        <v>27</v>
      </c>
      <c r="I5" s="420">
        <f t="shared" si="0"/>
        <v>3.7037037037037035E-2</v>
      </c>
      <c r="J5" s="420">
        <v>14</v>
      </c>
      <c r="K5" s="421">
        <v>27</v>
      </c>
      <c r="L5" s="421">
        <f t="shared" ref="L5:L17" si="1">F5/J5</f>
        <v>8.7142857142857135</v>
      </c>
    </row>
    <row r="6" spans="1:12" s="420" customFormat="1" ht="27" customHeight="1">
      <c r="A6" s="414">
        <v>3</v>
      </c>
      <c r="B6" s="59" t="s">
        <v>17</v>
      </c>
      <c r="C6" s="415">
        <v>0</v>
      </c>
      <c r="D6" s="416">
        <f>C6/25</f>
        <v>0</v>
      </c>
      <c r="E6" s="423" t="s">
        <v>125</v>
      </c>
      <c r="F6" s="418">
        <v>168</v>
      </c>
      <c r="G6" s="419">
        <v>13</v>
      </c>
      <c r="H6" s="420">
        <v>21</v>
      </c>
      <c r="I6" s="420">
        <f t="shared" si="0"/>
        <v>0</v>
      </c>
      <c r="J6" s="420">
        <v>20</v>
      </c>
      <c r="K6" s="421">
        <v>23</v>
      </c>
      <c r="L6" s="421">
        <f t="shared" si="1"/>
        <v>8.4</v>
      </c>
    </row>
    <row r="7" spans="1:12" s="420" customFormat="1" ht="27" customHeight="1">
      <c r="A7" s="414">
        <v>4</v>
      </c>
      <c r="B7" s="59" t="s">
        <v>14</v>
      </c>
      <c r="C7" s="415">
        <v>1</v>
      </c>
      <c r="D7" s="416">
        <f>C7/13</f>
        <v>7.6923076923076927E-2</v>
      </c>
      <c r="E7" s="423" t="s">
        <v>141</v>
      </c>
      <c r="F7" s="418">
        <v>76</v>
      </c>
      <c r="G7" s="424">
        <v>12</v>
      </c>
      <c r="H7" s="420">
        <v>17</v>
      </c>
      <c r="I7" s="420">
        <f t="shared" si="0"/>
        <v>5.8823529411764705E-2</v>
      </c>
      <c r="J7" s="420">
        <v>10</v>
      </c>
      <c r="K7" s="421">
        <v>10</v>
      </c>
      <c r="L7" s="421">
        <f t="shared" si="1"/>
        <v>7.6</v>
      </c>
    </row>
    <row r="8" spans="1:12" s="420" customFormat="1" ht="27" customHeight="1">
      <c r="A8" s="414">
        <v>5</v>
      </c>
      <c r="B8" s="59" t="s">
        <v>16</v>
      </c>
      <c r="C8" s="415">
        <v>0</v>
      </c>
      <c r="D8" s="416">
        <f>C8/17</f>
        <v>0</v>
      </c>
      <c r="E8" s="423" t="s">
        <v>120</v>
      </c>
      <c r="F8" s="418">
        <v>85</v>
      </c>
      <c r="G8" s="424">
        <v>16</v>
      </c>
      <c r="H8" s="420">
        <v>21</v>
      </c>
      <c r="I8" s="420">
        <f t="shared" si="0"/>
        <v>0</v>
      </c>
      <c r="J8" s="420">
        <v>15</v>
      </c>
      <c r="K8" s="421">
        <v>15</v>
      </c>
      <c r="L8" s="421">
        <f t="shared" si="1"/>
        <v>5.666666666666667</v>
      </c>
    </row>
    <row r="9" spans="1:12" s="420" customFormat="1" ht="27" customHeight="1">
      <c r="A9" s="414">
        <v>6</v>
      </c>
      <c r="B9" s="59" t="s">
        <v>12</v>
      </c>
      <c r="C9" s="415">
        <v>0</v>
      </c>
      <c r="D9" s="416">
        <f>C9/21</f>
        <v>0</v>
      </c>
      <c r="E9" s="423" t="s">
        <v>121</v>
      </c>
      <c r="F9" s="418">
        <v>116</v>
      </c>
      <c r="G9" s="424">
        <v>20</v>
      </c>
      <c r="H9" s="420">
        <v>25</v>
      </c>
      <c r="I9" s="420">
        <f t="shared" si="0"/>
        <v>0</v>
      </c>
      <c r="J9" s="420">
        <v>20</v>
      </c>
      <c r="K9" s="421">
        <v>20</v>
      </c>
      <c r="L9" s="421">
        <f t="shared" si="1"/>
        <v>5.8</v>
      </c>
    </row>
    <row r="10" spans="1:12" s="420" customFormat="1" ht="27" customHeight="1">
      <c r="A10" s="414">
        <v>7</v>
      </c>
      <c r="B10" s="59" t="s">
        <v>18</v>
      </c>
      <c r="C10" s="415">
        <v>1</v>
      </c>
      <c r="D10" s="416">
        <f>C10/21</f>
        <v>4.7619047619047616E-2</v>
      </c>
      <c r="E10" s="423" t="s">
        <v>134</v>
      </c>
      <c r="F10" s="418">
        <v>112</v>
      </c>
      <c r="G10" s="425">
        <v>24</v>
      </c>
      <c r="H10" s="420">
        <v>30</v>
      </c>
      <c r="I10" s="420">
        <f t="shared" si="0"/>
        <v>3.3333333333333333E-2</v>
      </c>
      <c r="J10" s="420">
        <v>19</v>
      </c>
      <c r="K10" s="421">
        <v>20</v>
      </c>
      <c r="L10" s="421">
        <f t="shared" si="1"/>
        <v>5.8947368421052628</v>
      </c>
    </row>
    <row r="11" spans="1:12" s="420" customFormat="1" ht="27" customHeight="1">
      <c r="A11" s="414">
        <v>8</v>
      </c>
      <c r="B11" s="57" t="s">
        <v>21</v>
      </c>
      <c r="C11" s="426">
        <v>0</v>
      </c>
      <c r="D11" s="416">
        <f>C11/30</f>
        <v>0</v>
      </c>
      <c r="E11" s="423" t="s">
        <v>116</v>
      </c>
      <c r="F11" s="418">
        <v>201</v>
      </c>
      <c r="G11" s="424">
        <v>11</v>
      </c>
      <c r="H11" s="420">
        <v>13</v>
      </c>
      <c r="I11" s="420">
        <f t="shared" si="0"/>
        <v>0</v>
      </c>
      <c r="J11" s="420">
        <v>21</v>
      </c>
      <c r="K11" s="421">
        <v>29</v>
      </c>
      <c r="L11" s="421">
        <f t="shared" si="1"/>
        <v>9.5714285714285712</v>
      </c>
    </row>
    <row r="12" spans="1:12" s="420" customFormat="1" ht="27" customHeight="1">
      <c r="A12" s="414">
        <v>9</v>
      </c>
      <c r="B12" s="59" t="s">
        <v>19</v>
      </c>
      <c r="C12" s="415">
        <v>1</v>
      </c>
      <c r="D12" s="416">
        <f>C12/30</f>
        <v>3.3333333333333333E-2</v>
      </c>
      <c r="E12" s="417" t="s">
        <v>140</v>
      </c>
      <c r="F12" s="427">
        <v>158</v>
      </c>
      <c r="G12" s="428">
        <v>25</v>
      </c>
      <c r="H12" s="420">
        <v>30</v>
      </c>
      <c r="I12" s="420">
        <f t="shared" si="0"/>
        <v>3.3333333333333333E-2</v>
      </c>
      <c r="J12" s="420">
        <v>22</v>
      </c>
      <c r="K12" s="421">
        <v>24</v>
      </c>
      <c r="L12" s="421">
        <f t="shared" si="1"/>
        <v>7.1818181818181817</v>
      </c>
    </row>
    <row r="13" spans="1:12" s="413" customFormat="1" ht="27" customHeight="1">
      <c r="A13" s="429">
        <v>10</v>
      </c>
      <c r="B13" s="101" t="s">
        <v>13</v>
      </c>
      <c r="C13" s="430">
        <v>2</v>
      </c>
      <c r="D13" s="431">
        <f>C13/22</f>
        <v>9.0909090909090912E-2</v>
      </c>
      <c r="E13" s="432" t="s">
        <v>127</v>
      </c>
      <c r="F13" s="433">
        <v>122</v>
      </c>
      <c r="G13" s="434">
        <v>19</v>
      </c>
      <c r="H13" s="413">
        <v>22</v>
      </c>
      <c r="I13" s="413">
        <f t="shared" si="0"/>
        <v>9.0909090909090912E-2</v>
      </c>
      <c r="J13" s="413">
        <v>6</v>
      </c>
      <c r="K13" s="435">
        <v>20</v>
      </c>
      <c r="L13" s="435">
        <f t="shared" si="1"/>
        <v>20.333333333333332</v>
      </c>
    </row>
    <row r="14" spans="1:12" s="420" customFormat="1" ht="27" customHeight="1">
      <c r="A14" s="414">
        <v>11</v>
      </c>
      <c r="B14" s="59" t="s">
        <v>11</v>
      </c>
      <c r="C14" s="415">
        <v>1</v>
      </c>
      <c r="D14" s="416">
        <f>C14/11</f>
        <v>9.0909090909090912E-2</v>
      </c>
      <c r="E14" s="423" t="s">
        <v>344</v>
      </c>
      <c r="F14" s="436">
        <v>67</v>
      </c>
      <c r="G14" s="424">
        <v>10</v>
      </c>
      <c r="H14" s="420">
        <v>11</v>
      </c>
      <c r="I14" s="420">
        <f t="shared" si="0"/>
        <v>9.0909090909090912E-2</v>
      </c>
      <c r="J14" s="420">
        <v>9</v>
      </c>
      <c r="K14" s="421">
        <v>11</v>
      </c>
      <c r="L14" s="421">
        <f t="shared" si="1"/>
        <v>7.4444444444444446</v>
      </c>
    </row>
    <row r="15" spans="1:12" s="413" customFormat="1" ht="27" customHeight="1">
      <c r="A15" s="429">
        <v>12</v>
      </c>
      <c r="B15" s="101" t="s">
        <v>23</v>
      </c>
      <c r="C15" s="430">
        <v>0</v>
      </c>
      <c r="D15" s="431">
        <f>C15/6</f>
        <v>0</v>
      </c>
      <c r="E15" s="432" t="s">
        <v>124</v>
      </c>
      <c r="F15" s="437">
        <v>28</v>
      </c>
      <c r="G15" s="434">
        <v>3</v>
      </c>
      <c r="H15" s="413">
        <v>6</v>
      </c>
      <c r="I15" s="413">
        <f t="shared" si="0"/>
        <v>0</v>
      </c>
      <c r="J15" s="413">
        <v>6</v>
      </c>
      <c r="K15" s="435">
        <v>6</v>
      </c>
      <c r="L15" s="435">
        <f t="shared" si="1"/>
        <v>4.666666666666667</v>
      </c>
    </row>
    <row r="16" spans="1:12" s="413" customFormat="1" ht="27" customHeight="1">
      <c r="A16" s="429">
        <v>13</v>
      </c>
      <c r="B16" s="101" t="s">
        <v>20</v>
      </c>
      <c r="C16" s="430">
        <v>0</v>
      </c>
      <c r="D16" s="431">
        <v>0</v>
      </c>
      <c r="E16" s="432" t="s">
        <v>118</v>
      </c>
      <c r="F16" s="437">
        <v>3</v>
      </c>
      <c r="G16" s="434">
        <v>1</v>
      </c>
      <c r="H16" s="413">
        <v>1</v>
      </c>
      <c r="I16" s="413">
        <f t="shared" si="0"/>
        <v>0</v>
      </c>
      <c r="J16" s="413">
        <v>0</v>
      </c>
      <c r="K16" s="435">
        <v>0</v>
      </c>
      <c r="L16" s="435" t="e">
        <f t="shared" si="1"/>
        <v>#DIV/0!</v>
      </c>
    </row>
    <row r="17" spans="1:14" ht="27" customHeight="1">
      <c r="A17" s="438" t="s">
        <v>3</v>
      </c>
      <c r="B17" s="439"/>
      <c r="C17" s="440">
        <f>SUM(C4:C16)</f>
        <v>8</v>
      </c>
      <c r="D17" s="441">
        <f>C17/230</f>
        <v>3.4782608695652174E-2</v>
      </c>
      <c r="E17" s="441" t="s">
        <v>345</v>
      </c>
      <c r="F17" s="442">
        <f>SUM(F4:F16)</f>
        <v>1286</v>
      </c>
      <c r="G17" s="442">
        <f>SUM(G4:G16)</f>
        <v>167</v>
      </c>
      <c r="H17" s="442">
        <f>SUM(H4:H16)</f>
        <v>230</v>
      </c>
      <c r="J17" s="406">
        <v>229</v>
      </c>
      <c r="K17" s="435">
        <f t="shared" ref="K17" si="2">F17/J17</f>
        <v>5.6157205240174672</v>
      </c>
      <c r="L17" s="435">
        <f t="shared" si="1"/>
        <v>5.6157205240174672</v>
      </c>
    </row>
    <row r="18" spans="1:14" ht="25.5" customHeight="1">
      <c r="A18" s="279" t="s">
        <v>114</v>
      </c>
      <c r="B18" s="280"/>
      <c r="C18" s="280"/>
      <c r="D18" s="280"/>
      <c r="E18" s="280"/>
      <c r="F18" s="280"/>
      <c r="G18" s="260"/>
      <c r="H18" s="87"/>
      <c r="I18" s="87"/>
      <c r="J18" s="87"/>
      <c r="K18" s="87"/>
      <c r="L18" s="87"/>
      <c r="M18" s="87"/>
      <c r="N18" s="87"/>
    </row>
  </sheetData>
  <mergeCells count="7">
    <mergeCell ref="A18:F18"/>
    <mergeCell ref="A1:F1"/>
    <mergeCell ref="A2:A3"/>
    <mergeCell ref="B2:B3"/>
    <mergeCell ref="C2:E2"/>
    <mergeCell ref="F2:F3"/>
    <mergeCell ref="A17:B17"/>
  </mergeCells>
  <pageMargins left="0.44" right="0.2" top="0.26" bottom="0.28000000000000003" header="0.2"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9"/>
  <sheetViews>
    <sheetView workbookViewId="0">
      <pane xSplit="3" ySplit="4" topLeftCell="D13" activePane="bottomRight" state="frozen"/>
      <selection pane="topRight" activeCell="F1" sqref="F1"/>
      <selection pane="bottomLeft" activeCell="A4" sqref="A4"/>
      <selection pane="bottomRight" activeCell="E20" sqref="E20"/>
    </sheetView>
  </sheetViews>
  <sheetFormatPr defaultColWidth="17.296875" defaultRowHeight="13"/>
  <cols>
    <col min="1" max="1" width="6.59765625" style="443" customWidth="1"/>
    <col min="2" max="2" width="15.69921875" style="406" customWidth="1"/>
    <col min="3" max="3" width="12.296875" style="406" customWidth="1"/>
    <col min="4" max="4" width="14.8984375" style="443" customWidth="1"/>
    <col min="5" max="5" width="83.59765625" style="443" customWidth="1"/>
    <col min="6" max="6" width="9.296875" style="443" customWidth="1"/>
    <col min="7" max="7" width="13" style="443" hidden="1" customWidth="1"/>
    <col min="8" max="8" width="17.296875" style="406" hidden="1" customWidth="1"/>
    <col min="9" max="9" width="0" style="406" hidden="1" customWidth="1"/>
    <col min="10" max="12" width="10.3984375" style="406" customWidth="1"/>
    <col min="13" max="16384" width="17.296875" style="406"/>
  </cols>
  <sheetData>
    <row r="1" spans="1:12" ht="21.75" customHeight="1">
      <c r="A1" s="444" t="s">
        <v>150</v>
      </c>
      <c r="B1" s="444"/>
      <c r="C1" s="444"/>
      <c r="D1" s="444"/>
      <c r="E1" s="444"/>
      <c r="F1" s="444"/>
      <c r="G1" s="445"/>
    </row>
    <row r="2" spans="1:12" ht="5.5" customHeight="1">
      <c r="A2" s="445"/>
      <c r="B2" s="445"/>
      <c r="C2" s="445"/>
      <c r="D2" s="445"/>
      <c r="E2" s="445"/>
      <c r="F2" s="445"/>
      <c r="G2" s="445"/>
    </row>
    <row r="3" spans="1:12" ht="25.5" customHeight="1">
      <c r="A3" s="407" t="s">
        <v>0</v>
      </c>
      <c r="B3" s="407" t="s">
        <v>22</v>
      </c>
      <c r="C3" s="438" t="s">
        <v>342</v>
      </c>
      <c r="D3" s="446"/>
      <c r="E3" s="439"/>
      <c r="F3" s="408" t="s">
        <v>103</v>
      </c>
      <c r="G3" s="409"/>
    </row>
    <row r="4" spans="1:12" s="413" customFormat="1" ht="30" customHeight="1">
      <c r="A4" s="407"/>
      <c r="B4" s="407"/>
      <c r="C4" s="447" t="s">
        <v>93</v>
      </c>
      <c r="D4" s="447" t="s">
        <v>94</v>
      </c>
      <c r="E4" s="447" t="s">
        <v>92</v>
      </c>
      <c r="F4" s="411"/>
      <c r="G4" s="448"/>
    </row>
    <row r="5" spans="1:12" s="420" customFormat="1" ht="27.75" customHeight="1">
      <c r="A5" s="414">
        <v>1</v>
      </c>
      <c r="B5" s="59" t="s">
        <v>10</v>
      </c>
      <c r="C5" s="449">
        <v>0</v>
      </c>
      <c r="D5" s="416">
        <f>C5/5</f>
        <v>0</v>
      </c>
      <c r="E5" s="417" t="s">
        <v>124</v>
      </c>
      <c r="F5" s="449">
        <v>268</v>
      </c>
      <c r="G5" s="450"/>
      <c r="H5" s="420">
        <v>6</v>
      </c>
      <c r="I5" s="420">
        <f t="shared" ref="I5:I17" si="0">C5/H5</f>
        <v>0</v>
      </c>
      <c r="J5" s="420">
        <v>5</v>
      </c>
      <c r="K5" s="421">
        <v>0</v>
      </c>
      <c r="L5" s="421">
        <f>F5/J5</f>
        <v>53.6</v>
      </c>
    </row>
    <row r="6" spans="1:12" s="413" customFormat="1" ht="27.75" customHeight="1">
      <c r="A6" s="429">
        <v>2</v>
      </c>
      <c r="B6" s="101" t="s">
        <v>14</v>
      </c>
      <c r="C6" s="451">
        <v>0</v>
      </c>
      <c r="D6" s="431">
        <f>C6/11</f>
        <v>0</v>
      </c>
      <c r="E6" s="432" t="s">
        <v>117</v>
      </c>
      <c r="F6" s="451">
        <v>191</v>
      </c>
      <c r="G6" s="452">
        <v>3</v>
      </c>
      <c r="H6" s="413">
        <v>13</v>
      </c>
      <c r="I6" s="413">
        <f t="shared" si="0"/>
        <v>0</v>
      </c>
      <c r="J6" s="413">
        <v>11</v>
      </c>
      <c r="K6" s="435">
        <v>1</v>
      </c>
      <c r="L6" s="435">
        <f t="shared" ref="L6:L18" si="1">F6/J6</f>
        <v>17.363636363636363</v>
      </c>
    </row>
    <row r="7" spans="1:12" s="420" customFormat="1" ht="27.75" customHeight="1">
      <c r="A7" s="414">
        <v>3</v>
      </c>
      <c r="B7" s="59" t="s">
        <v>17</v>
      </c>
      <c r="C7" s="415">
        <v>0</v>
      </c>
      <c r="D7" s="416">
        <f>C7/21</f>
        <v>0</v>
      </c>
      <c r="E7" s="423" t="s">
        <v>346</v>
      </c>
      <c r="F7" s="449">
        <v>359</v>
      </c>
      <c r="G7" s="453">
        <v>12</v>
      </c>
      <c r="H7" s="420">
        <v>27</v>
      </c>
      <c r="I7" s="420">
        <f t="shared" si="0"/>
        <v>0</v>
      </c>
      <c r="J7" s="420">
        <v>21</v>
      </c>
      <c r="K7" s="421">
        <v>14</v>
      </c>
      <c r="L7" s="421">
        <f t="shared" si="1"/>
        <v>17.095238095238095</v>
      </c>
    </row>
    <row r="8" spans="1:12" s="420" customFormat="1" ht="27.75" customHeight="1">
      <c r="A8" s="414">
        <v>4</v>
      </c>
      <c r="B8" s="59" t="s">
        <v>18</v>
      </c>
      <c r="C8" s="449">
        <v>0</v>
      </c>
      <c r="D8" s="416">
        <f>C8/20</f>
        <v>0</v>
      </c>
      <c r="E8" s="423" t="s">
        <v>121</v>
      </c>
      <c r="F8" s="449">
        <v>298</v>
      </c>
      <c r="G8" s="453">
        <v>10</v>
      </c>
      <c r="H8" s="420">
        <v>21</v>
      </c>
      <c r="I8" s="420">
        <f t="shared" si="0"/>
        <v>0</v>
      </c>
      <c r="J8" s="420">
        <v>20</v>
      </c>
      <c r="K8" s="421">
        <v>8</v>
      </c>
      <c r="L8" s="421">
        <f t="shared" si="1"/>
        <v>14.9</v>
      </c>
    </row>
    <row r="9" spans="1:12" s="413" customFormat="1" ht="27.75" customHeight="1">
      <c r="A9" s="429">
        <v>5</v>
      </c>
      <c r="B9" s="101" t="s">
        <v>19</v>
      </c>
      <c r="C9" s="451">
        <v>0</v>
      </c>
      <c r="D9" s="431">
        <f>C9/23</f>
        <v>0</v>
      </c>
      <c r="E9" s="102" t="s">
        <v>122</v>
      </c>
      <c r="F9" s="451">
        <v>456</v>
      </c>
      <c r="G9" s="454">
        <v>7</v>
      </c>
      <c r="H9" s="413">
        <v>22</v>
      </c>
      <c r="I9" s="413">
        <f t="shared" si="0"/>
        <v>0</v>
      </c>
      <c r="J9" s="413">
        <v>23</v>
      </c>
      <c r="K9" s="435">
        <v>26</v>
      </c>
      <c r="L9" s="435">
        <f t="shared" si="1"/>
        <v>19.826086956521738</v>
      </c>
    </row>
    <row r="10" spans="1:12" s="420" customFormat="1" ht="27.75" customHeight="1">
      <c r="A10" s="414">
        <v>6</v>
      </c>
      <c r="B10" s="59" t="s">
        <v>15</v>
      </c>
      <c r="C10" s="449">
        <v>0</v>
      </c>
      <c r="D10" s="416">
        <f>C10/15</f>
        <v>0</v>
      </c>
      <c r="E10" s="455" t="s">
        <v>120</v>
      </c>
      <c r="F10" s="449">
        <v>198</v>
      </c>
      <c r="G10" s="456">
        <v>4</v>
      </c>
      <c r="H10" s="420">
        <v>11</v>
      </c>
      <c r="I10" s="420">
        <f t="shared" si="0"/>
        <v>0</v>
      </c>
      <c r="J10" s="420">
        <v>15</v>
      </c>
      <c r="K10" s="421">
        <v>16</v>
      </c>
      <c r="L10" s="421">
        <f t="shared" si="1"/>
        <v>13.2</v>
      </c>
    </row>
    <row r="11" spans="1:12" s="420" customFormat="1" ht="27.75" customHeight="1">
      <c r="A11" s="414">
        <v>7</v>
      </c>
      <c r="B11" s="59" t="s">
        <v>21</v>
      </c>
      <c r="C11" s="449">
        <v>2</v>
      </c>
      <c r="D11" s="416">
        <f>C11/21</f>
        <v>9.5238095238095233E-2</v>
      </c>
      <c r="E11" s="417" t="s">
        <v>145</v>
      </c>
      <c r="F11" s="449">
        <v>279</v>
      </c>
      <c r="G11" s="453">
        <v>4</v>
      </c>
      <c r="H11" s="420">
        <v>17</v>
      </c>
      <c r="I11" s="420">
        <f t="shared" si="0"/>
        <v>0.11764705882352941</v>
      </c>
      <c r="J11" s="420">
        <v>20</v>
      </c>
      <c r="K11" s="421">
        <v>28</v>
      </c>
      <c r="L11" s="421">
        <f t="shared" si="1"/>
        <v>13.95</v>
      </c>
    </row>
    <row r="12" spans="1:12" s="420" customFormat="1" ht="27.75" customHeight="1">
      <c r="A12" s="414">
        <v>8</v>
      </c>
      <c r="B12" s="59" t="s">
        <v>16</v>
      </c>
      <c r="C12" s="449">
        <v>8</v>
      </c>
      <c r="D12" s="416">
        <f>C12/15</f>
        <v>0.53333333333333333</v>
      </c>
      <c r="E12" s="455" t="s">
        <v>147</v>
      </c>
      <c r="F12" s="449">
        <v>225</v>
      </c>
      <c r="G12" s="453">
        <v>9</v>
      </c>
      <c r="H12" s="420">
        <v>25</v>
      </c>
      <c r="I12" s="420">
        <f t="shared" si="0"/>
        <v>0.32</v>
      </c>
      <c r="J12" s="420">
        <v>9</v>
      </c>
      <c r="K12" s="421">
        <v>11</v>
      </c>
      <c r="L12" s="421">
        <f t="shared" si="1"/>
        <v>25</v>
      </c>
    </row>
    <row r="13" spans="1:12" s="420" customFormat="1" ht="27.75" customHeight="1">
      <c r="A13" s="414">
        <v>9</v>
      </c>
      <c r="B13" s="59" t="s">
        <v>12</v>
      </c>
      <c r="C13" s="449">
        <v>0</v>
      </c>
      <c r="D13" s="416">
        <f>C13/20</f>
        <v>0</v>
      </c>
      <c r="E13" s="455" t="s">
        <v>126</v>
      </c>
      <c r="F13" s="449">
        <v>349</v>
      </c>
      <c r="G13" s="453">
        <v>17</v>
      </c>
      <c r="H13" s="420">
        <v>30</v>
      </c>
      <c r="I13" s="420">
        <f t="shared" si="0"/>
        <v>0</v>
      </c>
      <c r="J13" s="420">
        <v>18</v>
      </c>
      <c r="K13" s="421">
        <v>16</v>
      </c>
      <c r="L13" s="421">
        <f t="shared" si="1"/>
        <v>19.388888888888889</v>
      </c>
    </row>
    <row r="14" spans="1:12" s="420" customFormat="1" ht="27.75" customHeight="1">
      <c r="A14" s="414">
        <v>10</v>
      </c>
      <c r="B14" s="59" t="s">
        <v>11</v>
      </c>
      <c r="C14" s="449">
        <v>2</v>
      </c>
      <c r="D14" s="416">
        <f>C14/9</f>
        <v>0.22222222222222221</v>
      </c>
      <c r="E14" s="423" t="s">
        <v>136</v>
      </c>
      <c r="F14" s="449">
        <v>80</v>
      </c>
      <c r="G14" s="453">
        <v>12</v>
      </c>
      <c r="H14" s="420">
        <v>21</v>
      </c>
      <c r="I14" s="420">
        <f t="shared" si="0"/>
        <v>9.5238095238095233E-2</v>
      </c>
      <c r="J14" s="420">
        <v>7</v>
      </c>
      <c r="K14" s="421">
        <v>11</v>
      </c>
      <c r="L14" s="421">
        <f t="shared" si="1"/>
        <v>11.428571428571429</v>
      </c>
    </row>
    <row r="15" spans="1:12" s="420" customFormat="1" ht="27.75" customHeight="1">
      <c r="A15" s="414">
        <v>11</v>
      </c>
      <c r="B15" s="59" t="s">
        <v>13</v>
      </c>
      <c r="C15" s="449">
        <v>2</v>
      </c>
      <c r="D15" s="416">
        <f>C15/16</f>
        <v>0.125</v>
      </c>
      <c r="E15" s="455" t="s">
        <v>138</v>
      </c>
      <c r="F15" s="449">
        <v>190</v>
      </c>
      <c r="G15" s="428">
        <v>26</v>
      </c>
      <c r="H15" s="420">
        <v>30</v>
      </c>
      <c r="I15" s="420">
        <f t="shared" si="0"/>
        <v>6.6666666666666666E-2</v>
      </c>
      <c r="J15" s="420">
        <v>14</v>
      </c>
      <c r="K15" s="421">
        <v>19</v>
      </c>
      <c r="L15" s="421">
        <f t="shared" si="1"/>
        <v>13.571428571428571</v>
      </c>
    </row>
    <row r="16" spans="1:12" s="413" customFormat="1" ht="27.75" customHeight="1">
      <c r="A16" s="429">
        <v>12</v>
      </c>
      <c r="B16" s="101" t="s">
        <v>20</v>
      </c>
      <c r="C16" s="451">
        <v>0</v>
      </c>
      <c r="D16" s="431">
        <f>C16/1</f>
        <v>0</v>
      </c>
      <c r="E16" s="457" t="s">
        <v>96</v>
      </c>
      <c r="F16" s="451">
        <v>2</v>
      </c>
      <c r="G16" s="454">
        <v>1</v>
      </c>
      <c r="H16" s="413">
        <v>1</v>
      </c>
      <c r="I16" s="413">
        <f t="shared" si="0"/>
        <v>0</v>
      </c>
      <c r="J16" s="413">
        <v>1</v>
      </c>
      <c r="K16" s="435">
        <v>1</v>
      </c>
      <c r="L16" s="435">
        <f t="shared" si="1"/>
        <v>2</v>
      </c>
    </row>
    <row r="17" spans="1:12" s="413" customFormat="1" ht="27.75" customHeight="1">
      <c r="A17" s="429">
        <v>13</v>
      </c>
      <c r="B17" s="101" t="s">
        <v>23</v>
      </c>
      <c r="C17" s="451">
        <v>0</v>
      </c>
      <c r="D17" s="431">
        <f>C17/5</f>
        <v>0</v>
      </c>
      <c r="E17" s="432" t="s">
        <v>124</v>
      </c>
      <c r="F17" s="451">
        <v>21</v>
      </c>
      <c r="G17" s="454">
        <v>6</v>
      </c>
      <c r="H17" s="413">
        <v>6</v>
      </c>
      <c r="I17" s="413">
        <f t="shared" si="0"/>
        <v>0</v>
      </c>
      <c r="J17" s="413">
        <v>5</v>
      </c>
      <c r="K17" s="435">
        <v>6</v>
      </c>
      <c r="L17" s="435">
        <f t="shared" si="1"/>
        <v>4.2</v>
      </c>
    </row>
    <row r="18" spans="1:12" ht="27.75" customHeight="1">
      <c r="A18" s="407" t="s">
        <v>3</v>
      </c>
      <c r="B18" s="407"/>
      <c r="C18" s="458">
        <f>SUM(C5:C17)</f>
        <v>14</v>
      </c>
      <c r="D18" s="441">
        <f>C18/230</f>
        <v>6.0869565217391307E-2</v>
      </c>
      <c r="E18" s="441" t="s">
        <v>148</v>
      </c>
      <c r="F18" s="459">
        <f>SUM(F5:F17)</f>
        <v>2916</v>
      </c>
      <c r="G18" s="460">
        <f>SUM(G5:G17)</f>
        <v>111</v>
      </c>
      <c r="H18" s="459">
        <f>SUM(H5:H17)</f>
        <v>230</v>
      </c>
      <c r="J18" s="406">
        <v>229</v>
      </c>
      <c r="K18" s="435">
        <f t="shared" ref="K18" si="2">F18/J18</f>
        <v>12.733624454148472</v>
      </c>
      <c r="L18" s="435">
        <f t="shared" si="1"/>
        <v>12.733624454148472</v>
      </c>
    </row>
    <row r="19" spans="1:12" ht="36.75" customHeight="1">
      <c r="A19" s="281" t="s">
        <v>112</v>
      </c>
      <c r="B19" s="282"/>
      <c r="C19" s="282"/>
      <c r="D19" s="282"/>
      <c r="E19" s="282"/>
      <c r="F19" s="282"/>
      <c r="G19" s="86"/>
    </row>
  </sheetData>
  <mergeCells count="7">
    <mergeCell ref="A19:F19"/>
    <mergeCell ref="A1:F1"/>
    <mergeCell ref="A3:A4"/>
    <mergeCell ref="B3:B4"/>
    <mergeCell ref="C3:E3"/>
    <mergeCell ref="F3:F4"/>
    <mergeCell ref="A18:B18"/>
  </mergeCells>
  <pageMargins left="0.48" right="0.2" top="0.33" bottom="0.2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topLeftCell="A3" zoomScaleNormal="100" zoomScaleSheetLayoutView="70" workbookViewId="0">
      <selection activeCell="M21" sqref="M21"/>
    </sheetView>
  </sheetViews>
  <sheetFormatPr defaultRowHeight="15" customHeight="1"/>
  <cols>
    <col min="1" max="1" width="4.8984375" style="209" customWidth="1"/>
    <col min="2" max="2" width="17.296875" style="209" customWidth="1"/>
    <col min="3" max="5" width="7.69921875" style="209" customWidth="1"/>
    <col min="6" max="6" width="11.296875" style="209" customWidth="1"/>
    <col min="7" max="7" width="8.69921875" style="209" customWidth="1"/>
    <col min="8" max="8" width="7.8984375" style="209" customWidth="1"/>
    <col min="9" max="9" width="7.69921875" style="209" customWidth="1"/>
    <col min="10" max="10" width="11.59765625" style="254" customWidth="1"/>
    <col min="11" max="11" width="9.3984375" style="209" customWidth="1"/>
    <col min="12" max="12" width="9" style="209" customWidth="1"/>
    <col min="13" max="13" width="9.296875" style="209" customWidth="1"/>
    <col min="14" max="14" width="20.59765625" style="209" hidden="1" customWidth="1"/>
    <col min="15" max="16" width="9.09765625" style="209" customWidth="1"/>
    <col min="17" max="17" width="12" style="209" hidden="1" customWidth="1"/>
    <col min="18" max="18" width="11.09765625" style="209" hidden="1" customWidth="1"/>
    <col min="19" max="19" width="12.59765625" style="209" hidden="1" customWidth="1"/>
    <col min="20" max="20" width="7.69921875" style="209" hidden="1" customWidth="1"/>
    <col min="21" max="22" width="9.09765625" style="209" hidden="1" customWidth="1"/>
    <col min="23" max="23" width="28.09765625" style="209" hidden="1" customWidth="1"/>
    <col min="24" max="24" width="11.09765625" style="209" hidden="1" customWidth="1"/>
    <col min="25" max="25" width="12.59765625" style="209" hidden="1" customWidth="1"/>
    <col min="26" max="26" width="7.3984375" style="209" hidden="1" customWidth="1"/>
    <col min="27" max="33" width="9.09765625" style="209" hidden="1" customWidth="1"/>
    <col min="34" max="41" width="9.09765625" style="209" customWidth="1"/>
    <col min="42" max="195" width="9.09765625" style="209"/>
    <col min="196" max="196" width="4.8984375" style="209" customWidth="1"/>
    <col min="197" max="197" width="18.59765625" style="209" customWidth="1"/>
    <col min="198" max="205" width="7.69921875" style="209" customWidth="1"/>
    <col min="206" max="207" width="6.69921875" style="209" customWidth="1"/>
    <col min="208" max="208" width="9.69921875" style="209" customWidth="1"/>
    <col min="209" max="209" width="9.09765625" style="209" customWidth="1"/>
    <col min="210" max="210" width="10.3984375" style="209" customWidth="1"/>
    <col min="211" max="216" width="9.09765625" style="209" customWidth="1"/>
    <col min="217" max="217" width="13.3984375" style="209" customWidth="1"/>
    <col min="218" max="218" width="7.8984375" style="209" customWidth="1"/>
    <col min="219" max="219" width="9.59765625" style="209" customWidth="1"/>
    <col min="220" max="226" width="7.69921875" style="209" customWidth="1"/>
    <col min="227" max="228" width="6.69921875" style="209" customWidth="1"/>
    <col min="229" max="229" width="9.69921875" style="209" customWidth="1"/>
    <col min="230" max="230" width="9.09765625" style="209" customWidth="1"/>
    <col min="231" max="231" width="10.3984375" style="209" customWidth="1"/>
    <col min="232" max="237" width="9.09765625" style="209" customWidth="1"/>
    <col min="238" max="238" width="13.3984375" style="209" customWidth="1"/>
    <col min="239" max="239" width="7.8984375" style="209" customWidth="1"/>
    <col min="240" max="240" width="8.69921875" style="209" customWidth="1"/>
    <col min="241" max="244" width="7.69921875" style="209" customWidth="1"/>
    <col min="245" max="245" width="8.69921875" style="209" customWidth="1"/>
    <col min="246" max="250" width="7.69921875" style="209" customWidth="1"/>
    <col min="251" max="251" width="7.59765625" style="209" customWidth="1"/>
    <col min="252" max="252" width="7.09765625" style="209" customWidth="1"/>
    <col min="253" max="253" width="7.59765625" style="209" customWidth="1"/>
    <col min="254" max="254" width="7.09765625" style="209" customWidth="1"/>
    <col min="255" max="255" width="7.3984375" style="209" customWidth="1"/>
    <col min="256" max="256" width="7.59765625" style="209" customWidth="1"/>
    <col min="257" max="257" width="7.8984375" style="209" customWidth="1"/>
    <col min="258" max="258" width="8" style="209" customWidth="1"/>
    <col min="259" max="259" width="9.296875" style="209" customWidth="1"/>
    <col min="260" max="260" width="9" style="209" customWidth="1"/>
    <col min="261" max="262" width="7.69921875" style="209" customWidth="1"/>
    <col min="263" max="263" width="7.59765625" style="209" customWidth="1"/>
    <col min="264" max="265" width="7.69921875" style="209" customWidth="1"/>
    <col min="266" max="266" width="7.59765625" style="209" customWidth="1"/>
    <col min="267" max="269" width="0" style="209" hidden="1" customWidth="1"/>
    <col min="270" max="451" width="9.09765625" style="209"/>
    <col min="452" max="452" width="4.8984375" style="209" customWidth="1"/>
    <col min="453" max="453" width="18.59765625" style="209" customWidth="1"/>
    <col min="454" max="461" width="7.69921875" style="209" customWidth="1"/>
    <col min="462" max="463" width="6.69921875" style="209" customWidth="1"/>
    <col min="464" max="464" width="9.69921875" style="209" customWidth="1"/>
    <col min="465" max="465" width="9.09765625" style="209" customWidth="1"/>
    <col min="466" max="466" width="10.3984375" style="209" customWidth="1"/>
    <col min="467" max="472" width="9.09765625" style="209" customWidth="1"/>
    <col min="473" max="473" width="13.3984375" style="209" customWidth="1"/>
    <col min="474" max="474" width="7.8984375" style="209" customWidth="1"/>
    <col min="475" max="475" width="9.59765625" style="209" customWidth="1"/>
    <col min="476" max="482" width="7.69921875" style="209" customWidth="1"/>
    <col min="483" max="484" width="6.69921875" style="209" customWidth="1"/>
    <col min="485" max="485" width="9.69921875" style="209" customWidth="1"/>
    <col min="486" max="486" width="9.09765625" style="209" customWidth="1"/>
    <col min="487" max="487" width="10.3984375" style="209" customWidth="1"/>
    <col min="488" max="493" width="9.09765625" style="209" customWidth="1"/>
    <col min="494" max="494" width="13.3984375" style="209" customWidth="1"/>
    <col min="495" max="495" width="7.8984375" style="209" customWidth="1"/>
    <col min="496" max="496" width="8.69921875" style="209" customWidth="1"/>
    <col min="497" max="500" width="7.69921875" style="209" customWidth="1"/>
    <col min="501" max="501" width="8.69921875" style="209" customWidth="1"/>
    <col min="502" max="506" width="7.69921875" style="209" customWidth="1"/>
    <col min="507" max="507" width="7.59765625" style="209" customWidth="1"/>
    <col min="508" max="508" width="7.09765625" style="209" customWidth="1"/>
    <col min="509" max="509" width="7.59765625" style="209" customWidth="1"/>
    <col min="510" max="510" width="7.09765625" style="209" customWidth="1"/>
    <col min="511" max="511" width="7.3984375" style="209" customWidth="1"/>
    <col min="512" max="512" width="7.59765625" style="209" customWidth="1"/>
    <col min="513" max="513" width="7.8984375" style="209" customWidth="1"/>
    <col min="514" max="514" width="8" style="209" customWidth="1"/>
    <col min="515" max="515" width="9.296875" style="209" customWidth="1"/>
    <col min="516" max="516" width="9" style="209" customWidth="1"/>
    <col min="517" max="518" width="7.69921875" style="209" customWidth="1"/>
    <col min="519" max="519" width="7.59765625" style="209" customWidth="1"/>
    <col min="520" max="521" width="7.69921875" style="209" customWidth="1"/>
    <col min="522" max="522" width="7.59765625" style="209" customWidth="1"/>
    <col min="523" max="525" width="0" style="209" hidden="1" customWidth="1"/>
    <col min="526" max="707" width="9.09765625" style="209"/>
    <col min="708" max="708" width="4.8984375" style="209" customWidth="1"/>
    <col min="709" max="709" width="18.59765625" style="209" customWidth="1"/>
    <col min="710" max="717" width="7.69921875" style="209" customWidth="1"/>
    <col min="718" max="719" width="6.69921875" style="209" customWidth="1"/>
    <col min="720" max="720" width="9.69921875" style="209" customWidth="1"/>
    <col min="721" max="721" width="9.09765625" style="209" customWidth="1"/>
    <col min="722" max="722" width="10.3984375" style="209" customWidth="1"/>
    <col min="723" max="728" width="9.09765625" style="209" customWidth="1"/>
    <col min="729" max="729" width="13.3984375" style="209" customWidth="1"/>
    <col min="730" max="730" width="7.8984375" style="209" customWidth="1"/>
    <col min="731" max="731" width="9.59765625" style="209" customWidth="1"/>
    <col min="732" max="738" width="7.69921875" style="209" customWidth="1"/>
    <col min="739" max="740" width="6.69921875" style="209" customWidth="1"/>
    <col min="741" max="741" width="9.69921875" style="209" customWidth="1"/>
    <col min="742" max="742" width="9.09765625" style="209" customWidth="1"/>
    <col min="743" max="743" width="10.3984375" style="209" customWidth="1"/>
    <col min="744" max="749" width="9.09765625" style="209" customWidth="1"/>
    <col min="750" max="750" width="13.3984375" style="209" customWidth="1"/>
    <col min="751" max="751" width="7.8984375" style="209" customWidth="1"/>
    <col min="752" max="752" width="8.69921875" style="209" customWidth="1"/>
    <col min="753" max="756" width="7.69921875" style="209" customWidth="1"/>
    <col min="757" max="757" width="8.69921875" style="209" customWidth="1"/>
    <col min="758" max="762" width="7.69921875" style="209" customWidth="1"/>
    <col min="763" max="763" width="7.59765625" style="209" customWidth="1"/>
    <col min="764" max="764" width="7.09765625" style="209" customWidth="1"/>
    <col min="765" max="765" width="7.59765625" style="209" customWidth="1"/>
    <col min="766" max="766" width="7.09765625" style="209" customWidth="1"/>
    <col min="767" max="767" width="7.3984375" style="209" customWidth="1"/>
    <col min="768" max="768" width="7.59765625" style="209" customWidth="1"/>
    <col min="769" max="769" width="7.8984375" style="209" customWidth="1"/>
    <col min="770" max="770" width="8" style="209" customWidth="1"/>
    <col min="771" max="771" width="9.296875" style="209" customWidth="1"/>
    <col min="772" max="772" width="9" style="209" customWidth="1"/>
    <col min="773" max="774" width="7.69921875" style="209" customWidth="1"/>
    <col min="775" max="775" width="7.59765625" style="209" customWidth="1"/>
    <col min="776" max="777" width="7.69921875" style="209" customWidth="1"/>
    <col min="778" max="778" width="7.59765625" style="209" customWidth="1"/>
    <col min="779" max="781" width="0" style="209" hidden="1" customWidth="1"/>
    <col min="782" max="963" width="9.09765625" style="209"/>
    <col min="964" max="964" width="4.8984375" style="209" customWidth="1"/>
    <col min="965" max="965" width="18.59765625" style="209" customWidth="1"/>
    <col min="966" max="973" width="7.69921875" style="209" customWidth="1"/>
    <col min="974" max="975" width="6.69921875" style="209" customWidth="1"/>
    <col min="976" max="976" width="9.69921875" style="209" customWidth="1"/>
    <col min="977" max="977" width="9.09765625" style="209" customWidth="1"/>
    <col min="978" max="978" width="10.3984375" style="209" customWidth="1"/>
    <col min="979" max="984" width="9.09765625" style="209" customWidth="1"/>
    <col min="985" max="985" width="13.3984375" style="209" customWidth="1"/>
    <col min="986" max="986" width="7.8984375" style="209" customWidth="1"/>
    <col min="987" max="987" width="9.59765625" style="209" customWidth="1"/>
    <col min="988" max="994" width="7.69921875" style="209" customWidth="1"/>
    <col min="995" max="996" width="6.69921875" style="209" customWidth="1"/>
    <col min="997" max="997" width="9.69921875" style="209" customWidth="1"/>
    <col min="998" max="998" width="9.09765625" style="209" customWidth="1"/>
    <col min="999" max="999" width="10.3984375" style="209" customWidth="1"/>
    <col min="1000" max="1005" width="9.09765625" style="209" customWidth="1"/>
    <col min="1006" max="1006" width="13.3984375" style="209" customWidth="1"/>
    <col min="1007" max="1007" width="7.8984375" style="209" customWidth="1"/>
    <col min="1008" max="1008" width="8.69921875" style="209" customWidth="1"/>
    <col min="1009" max="1012" width="7.69921875" style="209" customWidth="1"/>
    <col min="1013" max="1013" width="8.69921875" style="209" customWidth="1"/>
    <col min="1014" max="1018" width="7.69921875" style="209" customWidth="1"/>
    <col min="1019" max="1019" width="7.59765625" style="209" customWidth="1"/>
    <col min="1020" max="1020" width="7.09765625" style="209" customWidth="1"/>
    <col min="1021" max="1021" width="7.59765625" style="209" customWidth="1"/>
    <col min="1022" max="1022" width="7.09765625" style="209" customWidth="1"/>
    <col min="1023" max="1023" width="7.3984375" style="209" customWidth="1"/>
    <col min="1024" max="1024" width="7.59765625" style="209" customWidth="1"/>
    <col min="1025" max="1025" width="7.8984375" style="209" customWidth="1"/>
    <col min="1026" max="1026" width="8" style="209" customWidth="1"/>
    <col min="1027" max="1027" width="9.296875" style="209" customWidth="1"/>
    <col min="1028" max="1028" width="9" style="209" customWidth="1"/>
    <col min="1029" max="1030" width="7.69921875" style="209" customWidth="1"/>
    <col min="1031" max="1031" width="7.59765625" style="209" customWidth="1"/>
    <col min="1032" max="1033" width="7.69921875" style="209" customWidth="1"/>
    <col min="1034" max="1034" width="7.59765625" style="209" customWidth="1"/>
    <col min="1035" max="1037" width="0" style="209" hidden="1" customWidth="1"/>
    <col min="1038" max="1219" width="9.09765625" style="209"/>
    <col min="1220" max="1220" width="4.8984375" style="209" customWidth="1"/>
    <col min="1221" max="1221" width="18.59765625" style="209" customWidth="1"/>
    <col min="1222" max="1229" width="7.69921875" style="209" customWidth="1"/>
    <col min="1230" max="1231" width="6.69921875" style="209" customWidth="1"/>
    <col min="1232" max="1232" width="9.69921875" style="209" customWidth="1"/>
    <col min="1233" max="1233" width="9.09765625" style="209" customWidth="1"/>
    <col min="1234" max="1234" width="10.3984375" style="209" customWidth="1"/>
    <col min="1235" max="1240" width="9.09765625" style="209" customWidth="1"/>
    <col min="1241" max="1241" width="13.3984375" style="209" customWidth="1"/>
    <col min="1242" max="1242" width="7.8984375" style="209" customWidth="1"/>
    <col min="1243" max="1243" width="9.59765625" style="209" customWidth="1"/>
    <col min="1244" max="1250" width="7.69921875" style="209" customWidth="1"/>
    <col min="1251" max="1252" width="6.69921875" style="209" customWidth="1"/>
    <col min="1253" max="1253" width="9.69921875" style="209" customWidth="1"/>
    <col min="1254" max="1254" width="9.09765625" style="209" customWidth="1"/>
    <col min="1255" max="1255" width="10.3984375" style="209" customWidth="1"/>
    <col min="1256" max="1261" width="9.09765625" style="209" customWidth="1"/>
    <col min="1262" max="1262" width="13.3984375" style="209" customWidth="1"/>
    <col min="1263" max="1263" width="7.8984375" style="209" customWidth="1"/>
    <col min="1264" max="1264" width="8.69921875" style="209" customWidth="1"/>
    <col min="1265" max="1268" width="7.69921875" style="209" customWidth="1"/>
    <col min="1269" max="1269" width="8.69921875" style="209" customWidth="1"/>
    <col min="1270" max="1274" width="7.69921875" style="209" customWidth="1"/>
    <col min="1275" max="1275" width="7.59765625" style="209" customWidth="1"/>
    <col min="1276" max="1276" width="7.09765625" style="209" customWidth="1"/>
    <col min="1277" max="1277" width="7.59765625" style="209" customWidth="1"/>
    <col min="1278" max="1278" width="7.09765625" style="209" customWidth="1"/>
    <col min="1279" max="1279" width="7.3984375" style="209" customWidth="1"/>
    <col min="1280" max="1280" width="7.59765625" style="209" customWidth="1"/>
    <col min="1281" max="1281" width="7.8984375" style="209" customWidth="1"/>
    <col min="1282" max="1282" width="8" style="209" customWidth="1"/>
    <col min="1283" max="1283" width="9.296875" style="209" customWidth="1"/>
    <col min="1284" max="1284" width="9" style="209" customWidth="1"/>
    <col min="1285" max="1286" width="7.69921875" style="209" customWidth="1"/>
    <col min="1287" max="1287" width="7.59765625" style="209" customWidth="1"/>
    <col min="1288" max="1289" width="7.69921875" style="209" customWidth="1"/>
    <col min="1290" max="1290" width="7.59765625" style="209" customWidth="1"/>
    <col min="1291" max="1293" width="0" style="209" hidden="1" customWidth="1"/>
    <col min="1294" max="1475" width="9.09765625" style="209"/>
    <col min="1476" max="1476" width="4.8984375" style="209" customWidth="1"/>
    <col min="1477" max="1477" width="18.59765625" style="209" customWidth="1"/>
    <col min="1478" max="1485" width="7.69921875" style="209" customWidth="1"/>
    <col min="1486" max="1487" width="6.69921875" style="209" customWidth="1"/>
    <col min="1488" max="1488" width="9.69921875" style="209" customWidth="1"/>
    <col min="1489" max="1489" width="9.09765625" style="209" customWidth="1"/>
    <col min="1490" max="1490" width="10.3984375" style="209" customWidth="1"/>
    <col min="1491" max="1496" width="9.09765625" style="209" customWidth="1"/>
    <col min="1497" max="1497" width="13.3984375" style="209" customWidth="1"/>
    <col min="1498" max="1498" width="7.8984375" style="209" customWidth="1"/>
    <col min="1499" max="1499" width="9.59765625" style="209" customWidth="1"/>
    <col min="1500" max="1506" width="7.69921875" style="209" customWidth="1"/>
    <col min="1507" max="1508" width="6.69921875" style="209" customWidth="1"/>
    <col min="1509" max="1509" width="9.69921875" style="209" customWidth="1"/>
    <col min="1510" max="1510" width="9.09765625" style="209" customWidth="1"/>
    <col min="1511" max="1511" width="10.3984375" style="209" customWidth="1"/>
    <col min="1512" max="1517" width="9.09765625" style="209" customWidth="1"/>
    <col min="1518" max="1518" width="13.3984375" style="209" customWidth="1"/>
    <col min="1519" max="1519" width="7.8984375" style="209" customWidth="1"/>
    <col min="1520" max="1520" width="8.69921875" style="209" customWidth="1"/>
    <col min="1521" max="1524" width="7.69921875" style="209" customWidth="1"/>
    <col min="1525" max="1525" width="8.69921875" style="209" customWidth="1"/>
    <col min="1526" max="1530" width="7.69921875" style="209" customWidth="1"/>
    <col min="1531" max="1531" width="7.59765625" style="209" customWidth="1"/>
    <col min="1532" max="1532" width="7.09765625" style="209" customWidth="1"/>
    <col min="1533" max="1533" width="7.59765625" style="209" customWidth="1"/>
    <col min="1534" max="1534" width="7.09765625" style="209" customWidth="1"/>
    <col min="1535" max="1535" width="7.3984375" style="209" customWidth="1"/>
    <col min="1536" max="1536" width="7.59765625" style="209" customWidth="1"/>
    <col min="1537" max="1537" width="7.8984375" style="209" customWidth="1"/>
    <col min="1538" max="1538" width="8" style="209" customWidth="1"/>
    <col min="1539" max="1539" width="9.296875" style="209" customWidth="1"/>
    <col min="1540" max="1540" width="9" style="209" customWidth="1"/>
    <col min="1541" max="1542" width="7.69921875" style="209" customWidth="1"/>
    <col min="1543" max="1543" width="7.59765625" style="209" customWidth="1"/>
    <col min="1544" max="1545" width="7.69921875" style="209" customWidth="1"/>
    <col min="1546" max="1546" width="7.59765625" style="209" customWidth="1"/>
    <col min="1547" max="1549" width="0" style="209" hidden="1" customWidth="1"/>
    <col min="1550" max="1731" width="9.09765625" style="209"/>
    <col min="1732" max="1732" width="4.8984375" style="209" customWidth="1"/>
    <col min="1733" max="1733" width="18.59765625" style="209" customWidth="1"/>
    <col min="1734" max="1741" width="7.69921875" style="209" customWidth="1"/>
    <col min="1742" max="1743" width="6.69921875" style="209" customWidth="1"/>
    <col min="1744" max="1744" width="9.69921875" style="209" customWidth="1"/>
    <col min="1745" max="1745" width="9.09765625" style="209" customWidth="1"/>
    <col min="1746" max="1746" width="10.3984375" style="209" customWidth="1"/>
    <col min="1747" max="1752" width="9.09765625" style="209" customWidth="1"/>
    <col min="1753" max="1753" width="13.3984375" style="209" customWidth="1"/>
    <col min="1754" max="1754" width="7.8984375" style="209" customWidth="1"/>
    <col min="1755" max="1755" width="9.59765625" style="209" customWidth="1"/>
    <col min="1756" max="1762" width="7.69921875" style="209" customWidth="1"/>
    <col min="1763" max="1764" width="6.69921875" style="209" customWidth="1"/>
    <col min="1765" max="1765" width="9.69921875" style="209" customWidth="1"/>
    <col min="1766" max="1766" width="9.09765625" style="209" customWidth="1"/>
    <col min="1767" max="1767" width="10.3984375" style="209" customWidth="1"/>
    <col min="1768" max="1773" width="9.09765625" style="209" customWidth="1"/>
    <col min="1774" max="1774" width="13.3984375" style="209" customWidth="1"/>
    <col min="1775" max="1775" width="7.8984375" style="209" customWidth="1"/>
    <col min="1776" max="1776" width="8.69921875" style="209" customWidth="1"/>
    <col min="1777" max="1780" width="7.69921875" style="209" customWidth="1"/>
    <col min="1781" max="1781" width="8.69921875" style="209" customWidth="1"/>
    <col min="1782" max="1786" width="7.69921875" style="209" customWidth="1"/>
    <col min="1787" max="1787" width="7.59765625" style="209" customWidth="1"/>
    <col min="1788" max="1788" width="7.09765625" style="209" customWidth="1"/>
    <col min="1789" max="1789" width="7.59765625" style="209" customWidth="1"/>
    <col min="1790" max="1790" width="7.09765625" style="209" customWidth="1"/>
    <col min="1791" max="1791" width="7.3984375" style="209" customWidth="1"/>
    <col min="1792" max="1792" width="7.59765625" style="209" customWidth="1"/>
    <col min="1793" max="1793" width="7.8984375" style="209" customWidth="1"/>
    <col min="1794" max="1794" width="8" style="209" customWidth="1"/>
    <col min="1795" max="1795" width="9.296875" style="209" customWidth="1"/>
    <col min="1796" max="1796" width="9" style="209" customWidth="1"/>
    <col min="1797" max="1798" width="7.69921875" style="209" customWidth="1"/>
    <col min="1799" max="1799" width="7.59765625" style="209" customWidth="1"/>
    <col min="1800" max="1801" width="7.69921875" style="209" customWidth="1"/>
    <col min="1802" max="1802" width="7.59765625" style="209" customWidth="1"/>
    <col min="1803" max="1805" width="0" style="209" hidden="1" customWidth="1"/>
    <col min="1806" max="1987" width="9.09765625" style="209"/>
    <col min="1988" max="1988" width="4.8984375" style="209" customWidth="1"/>
    <col min="1989" max="1989" width="18.59765625" style="209" customWidth="1"/>
    <col min="1990" max="1997" width="7.69921875" style="209" customWidth="1"/>
    <col min="1998" max="1999" width="6.69921875" style="209" customWidth="1"/>
    <col min="2000" max="2000" width="9.69921875" style="209" customWidth="1"/>
    <col min="2001" max="2001" width="9.09765625" style="209" customWidth="1"/>
    <col min="2002" max="2002" width="10.3984375" style="209" customWidth="1"/>
    <col min="2003" max="2008" width="9.09765625" style="209" customWidth="1"/>
    <col min="2009" max="2009" width="13.3984375" style="209" customWidth="1"/>
    <col min="2010" max="2010" width="7.8984375" style="209" customWidth="1"/>
    <col min="2011" max="2011" width="9.59765625" style="209" customWidth="1"/>
    <col min="2012" max="2018" width="7.69921875" style="209" customWidth="1"/>
    <col min="2019" max="2020" width="6.69921875" style="209" customWidth="1"/>
    <col min="2021" max="2021" width="9.69921875" style="209" customWidth="1"/>
    <col min="2022" max="2022" width="9.09765625" style="209" customWidth="1"/>
    <col min="2023" max="2023" width="10.3984375" style="209" customWidth="1"/>
    <col min="2024" max="2029" width="9.09765625" style="209" customWidth="1"/>
    <col min="2030" max="2030" width="13.3984375" style="209" customWidth="1"/>
    <col min="2031" max="2031" width="7.8984375" style="209" customWidth="1"/>
    <col min="2032" max="2032" width="8.69921875" style="209" customWidth="1"/>
    <col min="2033" max="2036" width="7.69921875" style="209" customWidth="1"/>
    <col min="2037" max="2037" width="8.69921875" style="209" customWidth="1"/>
    <col min="2038" max="2042" width="7.69921875" style="209" customWidth="1"/>
    <col min="2043" max="2043" width="7.59765625" style="209" customWidth="1"/>
    <col min="2044" max="2044" width="7.09765625" style="209" customWidth="1"/>
    <col min="2045" max="2045" width="7.59765625" style="209" customWidth="1"/>
    <col min="2046" max="2046" width="7.09765625" style="209" customWidth="1"/>
    <col min="2047" max="2047" width="7.3984375" style="209" customWidth="1"/>
    <col min="2048" max="2048" width="7.59765625" style="209" customWidth="1"/>
    <col min="2049" max="2049" width="7.8984375" style="209" customWidth="1"/>
    <col min="2050" max="2050" width="8" style="209" customWidth="1"/>
    <col min="2051" max="2051" width="9.296875" style="209" customWidth="1"/>
    <col min="2052" max="2052" width="9" style="209" customWidth="1"/>
    <col min="2053" max="2054" width="7.69921875" style="209" customWidth="1"/>
    <col min="2055" max="2055" width="7.59765625" style="209" customWidth="1"/>
    <col min="2056" max="2057" width="7.69921875" style="209" customWidth="1"/>
    <col min="2058" max="2058" width="7.59765625" style="209" customWidth="1"/>
    <col min="2059" max="2061" width="0" style="209" hidden="1" customWidth="1"/>
    <col min="2062" max="2243" width="9.09765625" style="209"/>
    <col min="2244" max="2244" width="4.8984375" style="209" customWidth="1"/>
    <col min="2245" max="2245" width="18.59765625" style="209" customWidth="1"/>
    <col min="2246" max="2253" width="7.69921875" style="209" customWidth="1"/>
    <col min="2254" max="2255" width="6.69921875" style="209" customWidth="1"/>
    <col min="2256" max="2256" width="9.69921875" style="209" customWidth="1"/>
    <col min="2257" max="2257" width="9.09765625" style="209" customWidth="1"/>
    <col min="2258" max="2258" width="10.3984375" style="209" customWidth="1"/>
    <col min="2259" max="2264" width="9.09765625" style="209" customWidth="1"/>
    <col min="2265" max="2265" width="13.3984375" style="209" customWidth="1"/>
    <col min="2266" max="2266" width="7.8984375" style="209" customWidth="1"/>
    <col min="2267" max="2267" width="9.59765625" style="209" customWidth="1"/>
    <col min="2268" max="2274" width="7.69921875" style="209" customWidth="1"/>
    <col min="2275" max="2276" width="6.69921875" style="209" customWidth="1"/>
    <col min="2277" max="2277" width="9.69921875" style="209" customWidth="1"/>
    <col min="2278" max="2278" width="9.09765625" style="209" customWidth="1"/>
    <col min="2279" max="2279" width="10.3984375" style="209" customWidth="1"/>
    <col min="2280" max="2285" width="9.09765625" style="209" customWidth="1"/>
    <col min="2286" max="2286" width="13.3984375" style="209" customWidth="1"/>
    <col min="2287" max="2287" width="7.8984375" style="209" customWidth="1"/>
    <col min="2288" max="2288" width="8.69921875" style="209" customWidth="1"/>
    <col min="2289" max="2292" width="7.69921875" style="209" customWidth="1"/>
    <col min="2293" max="2293" width="8.69921875" style="209" customWidth="1"/>
    <col min="2294" max="2298" width="7.69921875" style="209" customWidth="1"/>
    <col min="2299" max="2299" width="7.59765625" style="209" customWidth="1"/>
    <col min="2300" max="2300" width="7.09765625" style="209" customWidth="1"/>
    <col min="2301" max="2301" width="7.59765625" style="209" customWidth="1"/>
    <col min="2302" max="2302" width="7.09765625" style="209" customWidth="1"/>
    <col min="2303" max="2303" width="7.3984375" style="209" customWidth="1"/>
    <col min="2304" max="2304" width="7.59765625" style="209" customWidth="1"/>
    <col min="2305" max="2305" width="7.8984375" style="209" customWidth="1"/>
    <col min="2306" max="2306" width="8" style="209" customWidth="1"/>
    <col min="2307" max="2307" width="9.296875" style="209" customWidth="1"/>
    <col min="2308" max="2308" width="9" style="209" customWidth="1"/>
    <col min="2309" max="2310" width="7.69921875" style="209" customWidth="1"/>
    <col min="2311" max="2311" width="7.59765625" style="209" customWidth="1"/>
    <col min="2312" max="2313" width="7.69921875" style="209" customWidth="1"/>
    <col min="2314" max="2314" width="7.59765625" style="209" customWidth="1"/>
    <col min="2315" max="2317" width="0" style="209" hidden="1" customWidth="1"/>
    <col min="2318" max="2499" width="9.09765625" style="209"/>
    <col min="2500" max="2500" width="4.8984375" style="209" customWidth="1"/>
    <col min="2501" max="2501" width="18.59765625" style="209" customWidth="1"/>
    <col min="2502" max="2509" width="7.69921875" style="209" customWidth="1"/>
    <col min="2510" max="2511" width="6.69921875" style="209" customWidth="1"/>
    <col min="2512" max="2512" width="9.69921875" style="209" customWidth="1"/>
    <col min="2513" max="2513" width="9.09765625" style="209" customWidth="1"/>
    <col min="2514" max="2514" width="10.3984375" style="209" customWidth="1"/>
    <col min="2515" max="2520" width="9.09765625" style="209" customWidth="1"/>
    <col min="2521" max="2521" width="13.3984375" style="209" customWidth="1"/>
    <col min="2522" max="2522" width="7.8984375" style="209" customWidth="1"/>
    <col min="2523" max="2523" width="9.59765625" style="209" customWidth="1"/>
    <col min="2524" max="2530" width="7.69921875" style="209" customWidth="1"/>
    <col min="2531" max="2532" width="6.69921875" style="209" customWidth="1"/>
    <col min="2533" max="2533" width="9.69921875" style="209" customWidth="1"/>
    <col min="2534" max="2534" width="9.09765625" style="209" customWidth="1"/>
    <col min="2535" max="2535" width="10.3984375" style="209" customWidth="1"/>
    <col min="2536" max="2541" width="9.09765625" style="209" customWidth="1"/>
    <col min="2542" max="2542" width="13.3984375" style="209" customWidth="1"/>
    <col min="2543" max="2543" width="7.8984375" style="209" customWidth="1"/>
    <col min="2544" max="2544" width="8.69921875" style="209" customWidth="1"/>
    <col min="2545" max="2548" width="7.69921875" style="209" customWidth="1"/>
    <col min="2549" max="2549" width="8.69921875" style="209" customWidth="1"/>
    <col min="2550" max="2554" width="7.69921875" style="209" customWidth="1"/>
    <col min="2555" max="2555" width="7.59765625" style="209" customWidth="1"/>
    <col min="2556" max="2556" width="7.09765625" style="209" customWidth="1"/>
    <col min="2557" max="2557" width="7.59765625" style="209" customWidth="1"/>
    <col min="2558" max="2558" width="7.09765625" style="209" customWidth="1"/>
    <col min="2559" max="2559" width="7.3984375" style="209" customWidth="1"/>
    <col min="2560" max="2560" width="7.59765625" style="209" customWidth="1"/>
    <col min="2561" max="2561" width="7.8984375" style="209" customWidth="1"/>
    <col min="2562" max="2562" width="8" style="209" customWidth="1"/>
    <col min="2563" max="2563" width="9.296875" style="209" customWidth="1"/>
    <col min="2564" max="2564" width="9" style="209" customWidth="1"/>
    <col min="2565" max="2566" width="7.69921875" style="209" customWidth="1"/>
    <col min="2567" max="2567" width="7.59765625" style="209" customWidth="1"/>
    <col min="2568" max="2569" width="7.69921875" style="209" customWidth="1"/>
    <col min="2570" max="2570" width="7.59765625" style="209" customWidth="1"/>
    <col min="2571" max="2573" width="0" style="209" hidden="1" customWidth="1"/>
    <col min="2574" max="2755" width="9.09765625" style="209"/>
    <col min="2756" max="2756" width="4.8984375" style="209" customWidth="1"/>
    <col min="2757" max="2757" width="18.59765625" style="209" customWidth="1"/>
    <col min="2758" max="2765" width="7.69921875" style="209" customWidth="1"/>
    <col min="2766" max="2767" width="6.69921875" style="209" customWidth="1"/>
    <col min="2768" max="2768" width="9.69921875" style="209" customWidth="1"/>
    <col min="2769" max="2769" width="9.09765625" style="209" customWidth="1"/>
    <col min="2770" max="2770" width="10.3984375" style="209" customWidth="1"/>
    <col min="2771" max="2776" width="9.09765625" style="209" customWidth="1"/>
    <col min="2777" max="2777" width="13.3984375" style="209" customWidth="1"/>
    <col min="2778" max="2778" width="7.8984375" style="209" customWidth="1"/>
    <col min="2779" max="2779" width="9.59765625" style="209" customWidth="1"/>
    <col min="2780" max="2786" width="7.69921875" style="209" customWidth="1"/>
    <col min="2787" max="2788" width="6.69921875" style="209" customWidth="1"/>
    <col min="2789" max="2789" width="9.69921875" style="209" customWidth="1"/>
    <col min="2790" max="2790" width="9.09765625" style="209" customWidth="1"/>
    <col min="2791" max="2791" width="10.3984375" style="209" customWidth="1"/>
    <col min="2792" max="2797" width="9.09765625" style="209" customWidth="1"/>
    <col min="2798" max="2798" width="13.3984375" style="209" customWidth="1"/>
    <col min="2799" max="2799" width="7.8984375" style="209" customWidth="1"/>
    <col min="2800" max="2800" width="8.69921875" style="209" customWidth="1"/>
    <col min="2801" max="2804" width="7.69921875" style="209" customWidth="1"/>
    <col min="2805" max="2805" width="8.69921875" style="209" customWidth="1"/>
    <col min="2806" max="2810" width="7.69921875" style="209" customWidth="1"/>
    <col min="2811" max="2811" width="7.59765625" style="209" customWidth="1"/>
    <col min="2812" max="2812" width="7.09765625" style="209" customWidth="1"/>
    <col min="2813" max="2813" width="7.59765625" style="209" customWidth="1"/>
    <col min="2814" max="2814" width="7.09765625" style="209" customWidth="1"/>
    <col min="2815" max="2815" width="7.3984375" style="209" customWidth="1"/>
    <col min="2816" max="2816" width="7.59765625" style="209" customWidth="1"/>
    <col min="2817" max="2817" width="7.8984375" style="209" customWidth="1"/>
    <col min="2818" max="2818" width="8" style="209" customWidth="1"/>
    <col min="2819" max="2819" width="9.296875" style="209" customWidth="1"/>
    <col min="2820" max="2820" width="9" style="209" customWidth="1"/>
    <col min="2821" max="2822" width="7.69921875" style="209" customWidth="1"/>
    <col min="2823" max="2823" width="7.59765625" style="209" customWidth="1"/>
    <col min="2824" max="2825" width="7.69921875" style="209" customWidth="1"/>
    <col min="2826" max="2826" width="7.59765625" style="209" customWidth="1"/>
    <col min="2827" max="2829" width="0" style="209" hidden="1" customWidth="1"/>
    <col min="2830" max="3011" width="9.09765625" style="209"/>
    <col min="3012" max="3012" width="4.8984375" style="209" customWidth="1"/>
    <col min="3013" max="3013" width="18.59765625" style="209" customWidth="1"/>
    <col min="3014" max="3021" width="7.69921875" style="209" customWidth="1"/>
    <col min="3022" max="3023" width="6.69921875" style="209" customWidth="1"/>
    <col min="3024" max="3024" width="9.69921875" style="209" customWidth="1"/>
    <col min="3025" max="3025" width="9.09765625" style="209" customWidth="1"/>
    <col min="3026" max="3026" width="10.3984375" style="209" customWidth="1"/>
    <col min="3027" max="3032" width="9.09765625" style="209" customWidth="1"/>
    <col min="3033" max="3033" width="13.3984375" style="209" customWidth="1"/>
    <col min="3034" max="3034" width="7.8984375" style="209" customWidth="1"/>
    <col min="3035" max="3035" width="9.59765625" style="209" customWidth="1"/>
    <col min="3036" max="3042" width="7.69921875" style="209" customWidth="1"/>
    <col min="3043" max="3044" width="6.69921875" style="209" customWidth="1"/>
    <col min="3045" max="3045" width="9.69921875" style="209" customWidth="1"/>
    <col min="3046" max="3046" width="9.09765625" style="209" customWidth="1"/>
    <col min="3047" max="3047" width="10.3984375" style="209" customWidth="1"/>
    <col min="3048" max="3053" width="9.09765625" style="209" customWidth="1"/>
    <col min="3054" max="3054" width="13.3984375" style="209" customWidth="1"/>
    <col min="3055" max="3055" width="7.8984375" style="209" customWidth="1"/>
    <col min="3056" max="3056" width="8.69921875" style="209" customWidth="1"/>
    <col min="3057" max="3060" width="7.69921875" style="209" customWidth="1"/>
    <col min="3061" max="3061" width="8.69921875" style="209" customWidth="1"/>
    <col min="3062" max="3066" width="7.69921875" style="209" customWidth="1"/>
    <col min="3067" max="3067" width="7.59765625" style="209" customWidth="1"/>
    <col min="3068" max="3068" width="7.09765625" style="209" customWidth="1"/>
    <col min="3069" max="3069" width="7.59765625" style="209" customWidth="1"/>
    <col min="3070" max="3070" width="7.09765625" style="209" customWidth="1"/>
    <col min="3071" max="3071" width="7.3984375" style="209" customWidth="1"/>
    <col min="3072" max="3072" width="7.59765625" style="209" customWidth="1"/>
    <col min="3073" max="3073" width="7.8984375" style="209" customWidth="1"/>
    <col min="3074" max="3074" width="8" style="209" customWidth="1"/>
    <col min="3075" max="3075" width="9.296875" style="209" customWidth="1"/>
    <col min="3076" max="3076" width="9" style="209" customWidth="1"/>
    <col min="3077" max="3078" width="7.69921875" style="209" customWidth="1"/>
    <col min="3079" max="3079" width="7.59765625" style="209" customWidth="1"/>
    <col min="3080" max="3081" width="7.69921875" style="209" customWidth="1"/>
    <col min="3082" max="3082" width="7.59765625" style="209" customWidth="1"/>
    <col min="3083" max="3085" width="0" style="209" hidden="1" customWidth="1"/>
    <col min="3086" max="3267" width="9.09765625" style="209"/>
    <col min="3268" max="3268" width="4.8984375" style="209" customWidth="1"/>
    <col min="3269" max="3269" width="18.59765625" style="209" customWidth="1"/>
    <col min="3270" max="3277" width="7.69921875" style="209" customWidth="1"/>
    <col min="3278" max="3279" width="6.69921875" style="209" customWidth="1"/>
    <col min="3280" max="3280" width="9.69921875" style="209" customWidth="1"/>
    <col min="3281" max="3281" width="9.09765625" style="209" customWidth="1"/>
    <col min="3282" max="3282" width="10.3984375" style="209" customWidth="1"/>
    <col min="3283" max="3288" width="9.09765625" style="209" customWidth="1"/>
    <col min="3289" max="3289" width="13.3984375" style="209" customWidth="1"/>
    <col min="3290" max="3290" width="7.8984375" style="209" customWidth="1"/>
    <col min="3291" max="3291" width="9.59765625" style="209" customWidth="1"/>
    <col min="3292" max="3298" width="7.69921875" style="209" customWidth="1"/>
    <col min="3299" max="3300" width="6.69921875" style="209" customWidth="1"/>
    <col min="3301" max="3301" width="9.69921875" style="209" customWidth="1"/>
    <col min="3302" max="3302" width="9.09765625" style="209" customWidth="1"/>
    <col min="3303" max="3303" width="10.3984375" style="209" customWidth="1"/>
    <col min="3304" max="3309" width="9.09765625" style="209" customWidth="1"/>
    <col min="3310" max="3310" width="13.3984375" style="209" customWidth="1"/>
    <col min="3311" max="3311" width="7.8984375" style="209" customWidth="1"/>
    <col min="3312" max="3312" width="8.69921875" style="209" customWidth="1"/>
    <col min="3313" max="3316" width="7.69921875" style="209" customWidth="1"/>
    <col min="3317" max="3317" width="8.69921875" style="209" customWidth="1"/>
    <col min="3318" max="3322" width="7.69921875" style="209" customWidth="1"/>
    <col min="3323" max="3323" width="7.59765625" style="209" customWidth="1"/>
    <col min="3324" max="3324" width="7.09765625" style="209" customWidth="1"/>
    <col min="3325" max="3325" width="7.59765625" style="209" customWidth="1"/>
    <col min="3326" max="3326" width="7.09765625" style="209" customWidth="1"/>
    <col min="3327" max="3327" width="7.3984375" style="209" customWidth="1"/>
    <col min="3328" max="3328" width="7.59765625" style="209" customWidth="1"/>
    <col min="3329" max="3329" width="7.8984375" style="209" customWidth="1"/>
    <col min="3330" max="3330" width="8" style="209" customWidth="1"/>
    <col min="3331" max="3331" width="9.296875" style="209" customWidth="1"/>
    <col min="3332" max="3332" width="9" style="209" customWidth="1"/>
    <col min="3333" max="3334" width="7.69921875" style="209" customWidth="1"/>
    <col min="3335" max="3335" width="7.59765625" style="209" customWidth="1"/>
    <col min="3336" max="3337" width="7.69921875" style="209" customWidth="1"/>
    <col min="3338" max="3338" width="7.59765625" style="209" customWidth="1"/>
    <col min="3339" max="3341" width="0" style="209" hidden="1" customWidth="1"/>
    <col min="3342" max="3523" width="9.09765625" style="209"/>
    <col min="3524" max="3524" width="4.8984375" style="209" customWidth="1"/>
    <col min="3525" max="3525" width="18.59765625" style="209" customWidth="1"/>
    <col min="3526" max="3533" width="7.69921875" style="209" customWidth="1"/>
    <col min="3534" max="3535" width="6.69921875" style="209" customWidth="1"/>
    <col min="3536" max="3536" width="9.69921875" style="209" customWidth="1"/>
    <col min="3537" max="3537" width="9.09765625" style="209" customWidth="1"/>
    <col min="3538" max="3538" width="10.3984375" style="209" customWidth="1"/>
    <col min="3539" max="3544" width="9.09765625" style="209" customWidth="1"/>
    <col min="3545" max="3545" width="13.3984375" style="209" customWidth="1"/>
    <col min="3546" max="3546" width="7.8984375" style="209" customWidth="1"/>
    <col min="3547" max="3547" width="9.59765625" style="209" customWidth="1"/>
    <col min="3548" max="3554" width="7.69921875" style="209" customWidth="1"/>
    <col min="3555" max="3556" width="6.69921875" style="209" customWidth="1"/>
    <col min="3557" max="3557" width="9.69921875" style="209" customWidth="1"/>
    <col min="3558" max="3558" width="9.09765625" style="209" customWidth="1"/>
    <col min="3559" max="3559" width="10.3984375" style="209" customWidth="1"/>
    <col min="3560" max="3565" width="9.09765625" style="209" customWidth="1"/>
    <col min="3566" max="3566" width="13.3984375" style="209" customWidth="1"/>
    <col min="3567" max="3567" width="7.8984375" style="209" customWidth="1"/>
    <col min="3568" max="3568" width="8.69921875" style="209" customWidth="1"/>
    <col min="3569" max="3572" width="7.69921875" style="209" customWidth="1"/>
    <col min="3573" max="3573" width="8.69921875" style="209" customWidth="1"/>
    <col min="3574" max="3578" width="7.69921875" style="209" customWidth="1"/>
    <col min="3579" max="3579" width="7.59765625" style="209" customWidth="1"/>
    <col min="3580" max="3580" width="7.09765625" style="209" customWidth="1"/>
    <col min="3581" max="3581" width="7.59765625" style="209" customWidth="1"/>
    <col min="3582" max="3582" width="7.09765625" style="209" customWidth="1"/>
    <col min="3583" max="3583" width="7.3984375" style="209" customWidth="1"/>
    <col min="3584" max="3584" width="7.59765625" style="209" customWidth="1"/>
    <col min="3585" max="3585" width="7.8984375" style="209" customWidth="1"/>
    <col min="3586" max="3586" width="8" style="209" customWidth="1"/>
    <col min="3587" max="3587" width="9.296875" style="209" customWidth="1"/>
    <col min="3588" max="3588" width="9" style="209" customWidth="1"/>
    <col min="3589" max="3590" width="7.69921875" style="209" customWidth="1"/>
    <col min="3591" max="3591" width="7.59765625" style="209" customWidth="1"/>
    <col min="3592" max="3593" width="7.69921875" style="209" customWidth="1"/>
    <col min="3594" max="3594" width="7.59765625" style="209" customWidth="1"/>
    <col min="3595" max="3597" width="0" style="209" hidden="1" customWidth="1"/>
    <col min="3598" max="3779" width="9.09765625" style="209"/>
    <col min="3780" max="3780" width="4.8984375" style="209" customWidth="1"/>
    <col min="3781" max="3781" width="18.59765625" style="209" customWidth="1"/>
    <col min="3782" max="3789" width="7.69921875" style="209" customWidth="1"/>
    <col min="3790" max="3791" width="6.69921875" style="209" customWidth="1"/>
    <col min="3792" max="3792" width="9.69921875" style="209" customWidth="1"/>
    <col min="3793" max="3793" width="9.09765625" style="209" customWidth="1"/>
    <col min="3794" max="3794" width="10.3984375" style="209" customWidth="1"/>
    <col min="3795" max="3800" width="9.09765625" style="209" customWidth="1"/>
    <col min="3801" max="3801" width="13.3984375" style="209" customWidth="1"/>
    <col min="3802" max="3802" width="7.8984375" style="209" customWidth="1"/>
    <col min="3803" max="3803" width="9.59765625" style="209" customWidth="1"/>
    <col min="3804" max="3810" width="7.69921875" style="209" customWidth="1"/>
    <col min="3811" max="3812" width="6.69921875" style="209" customWidth="1"/>
    <col min="3813" max="3813" width="9.69921875" style="209" customWidth="1"/>
    <col min="3814" max="3814" width="9.09765625" style="209" customWidth="1"/>
    <col min="3815" max="3815" width="10.3984375" style="209" customWidth="1"/>
    <col min="3816" max="3821" width="9.09765625" style="209" customWidth="1"/>
    <col min="3822" max="3822" width="13.3984375" style="209" customWidth="1"/>
    <col min="3823" max="3823" width="7.8984375" style="209" customWidth="1"/>
    <col min="3824" max="3824" width="8.69921875" style="209" customWidth="1"/>
    <col min="3825" max="3828" width="7.69921875" style="209" customWidth="1"/>
    <col min="3829" max="3829" width="8.69921875" style="209" customWidth="1"/>
    <col min="3830" max="3834" width="7.69921875" style="209" customWidth="1"/>
    <col min="3835" max="3835" width="7.59765625" style="209" customWidth="1"/>
    <col min="3836" max="3836" width="7.09765625" style="209" customWidth="1"/>
    <col min="3837" max="3837" width="7.59765625" style="209" customWidth="1"/>
    <col min="3838" max="3838" width="7.09765625" style="209" customWidth="1"/>
    <col min="3839" max="3839" width="7.3984375" style="209" customWidth="1"/>
    <col min="3840" max="3840" width="7.59765625" style="209" customWidth="1"/>
    <col min="3841" max="3841" width="7.8984375" style="209" customWidth="1"/>
    <col min="3842" max="3842" width="8" style="209" customWidth="1"/>
    <col min="3843" max="3843" width="9.296875" style="209" customWidth="1"/>
    <col min="3844" max="3844" width="9" style="209" customWidth="1"/>
    <col min="3845" max="3846" width="7.69921875" style="209" customWidth="1"/>
    <col min="3847" max="3847" width="7.59765625" style="209" customWidth="1"/>
    <col min="3848" max="3849" width="7.69921875" style="209" customWidth="1"/>
    <col min="3850" max="3850" width="7.59765625" style="209" customWidth="1"/>
    <col min="3851" max="3853" width="0" style="209" hidden="1" customWidth="1"/>
    <col min="3854" max="4035" width="9.09765625" style="209"/>
    <col min="4036" max="4036" width="4.8984375" style="209" customWidth="1"/>
    <col min="4037" max="4037" width="18.59765625" style="209" customWidth="1"/>
    <col min="4038" max="4045" width="7.69921875" style="209" customWidth="1"/>
    <col min="4046" max="4047" width="6.69921875" style="209" customWidth="1"/>
    <col min="4048" max="4048" width="9.69921875" style="209" customWidth="1"/>
    <col min="4049" max="4049" width="9.09765625" style="209" customWidth="1"/>
    <col min="4050" max="4050" width="10.3984375" style="209" customWidth="1"/>
    <col min="4051" max="4056" width="9.09765625" style="209" customWidth="1"/>
    <col min="4057" max="4057" width="13.3984375" style="209" customWidth="1"/>
    <col min="4058" max="4058" width="7.8984375" style="209" customWidth="1"/>
    <col min="4059" max="4059" width="9.59765625" style="209" customWidth="1"/>
    <col min="4060" max="4066" width="7.69921875" style="209" customWidth="1"/>
    <col min="4067" max="4068" width="6.69921875" style="209" customWidth="1"/>
    <col min="4069" max="4069" width="9.69921875" style="209" customWidth="1"/>
    <col min="4070" max="4070" width="9.09765625" style="209" customWidth="1"/>
    <col min="4071" max="4071" width="10.3984375" style="209" customWidth="1"/>
    <col min="4072" max="4077" width="9.09765625" style="209" customWidth="1"/>
    <col min="4078" max="4078" width="13.3984375" style="209" customWidth="1"/>
    <col min="4079" max="4079" width="7.8984375" style="209" customWidth="1"/>
    <col min="4080" max="4080" width="8.69921875" style="209" customWidth="1"/>
    <col min="4081" max="4084" width="7.69921875" style="209" customWidth="1"/>
    <col min="4085" max="4085" width="8.69921875" style="209" customWidth="1"/>
    <col min="4086" max="4090" width="7.69921875" style="209" customWidth="1"/>
    <col min="4091" max="4091" width="7.59765625" style="209" customWidth="1"/>
    <col min="4092" max="4092" width="7.09765625" style="209" customWidth="1"/>
    <col min="4093" max="4093" width="7.59765625" style="209" customWidth="1"/>
    <col min="4094" max="4094" width="7.09765625" style="209" customWidth="1"/>
    <col min="4095" max="4095" width="7.3984375" style="209" customWidth="1"/>
    <col min="4096" max="4096" width="7.59765625" style="209" customWidth="1"/>
    <col min="4097" max="4097" width="7.8984375" style="209" customWidth="1"/>
    <col min="4098" max="4098" width="8" style="209" customWidth="1"/>
    <col min="4099" max="4099" width="9.296875" style="209" customWidth="1"/>
    <col min="4100" max="4100" width="9" style="209" customWidth="1"/>
    <col min="4101" max="4102" width="7.69921875" style="209" customWidth="1"/>
    <col min="4103" max="4103" width="7.59765625" style="209" customWidth="1"/>
    <col min="4104" max="4105" width="7.69921875" style="209" customWidth="1"/>
    <col min="4106" max="4106" width="7.59765625" style="209" customWidth="1"/>
    <col min="4107" max="4109" width="0" style="209" hidden="1" customWidth="1"/>
    <col min="4110" max="4291" width="9.09765625" style="209"/>
    <col min="4292" max="4292" width="4.8984375" style="209" customWidth="1"/>
    <col min="4293" max="4293" width="18.59765625" style="209" customWidth="1"/>
    <col min="4294" max="4301" width="7.69921875" style="209" customWidth="1"/>
    <col min="4302" max="4303" width="6.69921875" style="209" customWidth="1"/>
    <col min="4304" max="4304" width="9.69921875" style="209" customWidth="1"/>
    <col min="4305" max="4305" width="9.09765625" style="209" customWidth="1"/>
    <col min="4306" max="4306" width="10.3984375" style="209" customWidth="1"/>
    <col min="4307" max="4312" width="9.09765625" style="209" customWidth="1"/>
    <col min="4313" max="4313" width="13.3984375" style="209" customWidth="1"/>
    <col min="4314" max="4314" width="7.8984375" style="209" customWidth="1"/>
    <col min="4315" max="4315" width="9.59765625" style="209" customWidth="1"/>
    <col min="4316" max="4322" width="7.69921875" style="209" customWidth="1"/>
    <col min="4323" max="4324" width="6.69921875" style="209" customWidth="1"/>
    <col min="4325" max="4325" width="9.69921875" style="209" customWidth="1"/>
    <col min="4326" max="4326" width="9.09765625" style="209" customWidth="1"/>
    <col min="4327" max="4327" width="10.3984375" style="209" customWidth="1"/>
    <col min="4328" max="4333" width="9.09765625" style="209" customWidth="1"/>
    <col min="4334" max="4334" width="13.3984375" style="209" customWidth="1"/>
    <col min="4335" max="4335" width="7.8984375" style="209" customWidth="1"/>
    <col min="4336" max="4336" width="8.69921875" style="209" customWidth="1"/>
    <col min="4337" max="4340" width="7.69921875" style="209" customWidth="1"/>
    <col min="4341" max="4341" width="8.69921875" style="209" customWidth="1"/>
    <col min="4342" max="4346" width="7.69921875" style="209" customWidth="1"/>
    <col min="4347" max="4347" width="7.59765625" style="209" customWidth="1"/>
    <col min="4348" max="4348" width="7.09765625" style="209" customWidth="1"/>
    <col min="4349" max="4349" width="7.59765625" style="209" customWidth="1"/>
    <col min="4350" max="4350" width="7.09765625" style="209" customWidth="1"/>
    <col min="4351" max="4351" width="7.3984375" style="209" customWidth="1"/>
    <col min="4352" max="4352" width="7.59765625" style="209" customWidth="1"/>
    <col min="4353" max="4353" width="7.8984375" style="209" customWidth="1"/>
    <col min="4354" max="4354" width="8" style="209" customWidth="1"/>
    <col min="4355" max="4355" width="9.296875" style="209" customWidth="1"/>
    <col min="4356" max="4356" width="9" style="209" customWidth="1"/>
    <col min="4357" max="4358" width="7.69921875" style="209" customWidth="1"/>
    <col min="4359" max="4359" width="7.59765625" style="209" customWidth="1"/>
    <col min="4360" max="4361" width="7.69921875" style="209" customWidth="1"/>
    <col min="4362" max="4362" width="7.59765625" style="209" customWidth="1"/>
    <col min="4363" max="4365" width="0" style="209" hidden="1" customWidth="1"/>
    <col min="4366" max="4547" width="9.09765625" style="209"/>
    <col min="4548" max="4548" width="4.8984375" style="209" customWidth="1"/>
    <col min="4549" max="4549" width="18.59765625" style="209" customWidth="1"/>
    <col min="4550" max="4557" width="7.69921875" style="209" customWidth="1"/>
    <col min="4558" max="4559" width="6.69921875" style="209" customWidth="1"/>
    <col min="4560" max="4560" width="9.69921875" style="209" customWidth="1"/>
    <col min="4561" max="4561" width="9.09765625" style="209" customWidth="1"/>
    <col min="4562" max="4562" width="10.3984375" style="209" customWidth="1"/>
    <col min="4563" max="4568" width="9.09765625" style="209" customWidth="1"/>
    <col min="4569" max="4569" width="13.3984375" style="209" customWidth="1"/>
    <col min="4570" max="4570" width="7.8984375" style="209" customWidth="1"/>
    <col min="4571" max="4571" width="9.59765625" style="209" customWidth="1"/>
    <col min="4572" max="4578" width="7.69921875" style="209" customWidth="1"/>
    <col min="4579" max="4580" width="6.69921875" style="209" customWidth="1"/>
    <col min="4581" max="4581" width="9.69921875" style="209" customWidth="1"/>
    <col min="4582" max="4582" width="9.09765625" style="209" customWidth="1"/>
    <col min="4583" max="4583" width="10.3984375" style="209" customWidth="1"/>
    <col min="4584" max="4589" width="9.09765625" style="209" customWidth="1"/>
    <col min="4590" max="4590" width="13.3984375" style="209" customWidth="1"/>
    <col min="4591" max="4591" width="7.8984375" style="209" customWidth="1"/>
    <col min="4592" max="4592" width="8.69921875" style="209" customWidth="1"/>
    <col min="4593" max="4596" width="7.69921875" style="209" customWidth="1"/>
    <col min="4597" max="4597" width="8.69921875" style="209" customWidth="1"/>
    <col min="4598" max="4602" width="7.69921875" style="209" customWidth="1"/>
    <col min="4603" max="4603" width="7.59765625" style="209" customWidth="1"/>
    <col min="4604" max="4604" width="7.09765625" style="209" customWidth="1"/>
    <col min="4605" max="4605" width="7.59765625" style="209" customWidth="1"/>
    <col min="4606" max="4606" width="7.09765625" style="209" customWidth="1"/>
    <col min="4607" max="4607" width="7.3984375" style="209" customWidth="1"/>
    <col min="4608" max="4608" width="7.59765625" style="209" customWidth="1"/>
    <col min="4609" max="4609" width="7.8984375" style="209" customWidth="1"/>
    <col min="4610" max="4610" width="8" style="209" customWidth="1"/>
    <col min="4611" max="4611" width="9.296875" style="209" customWidth="1"/>
    <col min="4612" max="4612" width="9" style="209" customWidth="1"/>
    <col min="4613" max="4614" width="7.69921875" style="209" customWidth="1"/>
    <col min="4615" max="4615" width="7.59765625" style="209" customWidth="1"/>
    <col min="4616" max="4617" width="7.69921875" style="209" customWidth="1"/>
    <col min="4618" max="4618" width="7.59765625" style="209" customWidth="1"/>
    <col min="4619" max="4621" width="0" style="209" hidden="1" customWidth="1"/>
    <col min="4622" max="4803" width="9.09765625" style="209"/>
    <col min="4804" max="4804" width="4.8984375" style="209" customWidth="1"/>
    <col min="4805" max="4805" width="18.59765625" style="209" customWidth="1"/>
    <col min="4806" max="4813" width="7.69921875" style="209" customWidth="1"/>
    <col min="4814" max="4815" width="6.69921875" style="209" customWidth="1"/>
    <col min="4816" max="4816" width="9.69921875" style="209" customWidth="1"/>
    <col min="4817" max="4817" width="9.09765625" style="209" customWidth="1"/>
    <col min="4818" max="4818" width="10.3984375" style="209" customWidth="1"/>
    <col min="4819" max="4824" width="9.09765625" style="209" customWidth="1"/>
    <col min="4825" max="4825" width="13.3984375" style="209" customWidth="1"/>
    <col min="4826" max="4826" width="7.8984375" style="209" customWidth="1"/>
    <col min="4827" max="4827" width="9.59765625" style="209" customWidth="1"/>
    <col min="4828" max="4834" width="7.69921875" style="209" customWidth="1"/>
    <col min="4835" max="4836" width="6.69921875" style="209" customWidth="1"/>
    <col min="4837" max="4837" width="9.69921875" style="209" customWidth="1"/>
    <col min="4838" max="4838" width="9.09765625" style="209" customWidth="1"/>
    <col min="4839" max="4839" width="10.3984375" style="209" customWidth="1"/>
    <col min="4840" max="4845" width="9.09765625" style="209" customWidth="1"/>
    <col min="4846" max="4846" width="13.3984375" style="209" customWidth="1"/>
    <col min="4847" max="4847" width="7.8984375" style="209" customWidth="1"/>
    <col min="4848" max="4848" width="8.69921875" style="209" customWidth="1"/>
    <col min="4849" max="4852" width="7.69921875" style="209" customWidth="1"/>
    <col min="4853" max="4853" width="8.69921875" style="209" customWidth="1"/>
    <col min="4854" max="4858" width="7.69921875" style="209" customWidth="1"/>
    <col min="4859" max="4859" width="7.59765625" style="209" customWidth="1"/>
    <col min="4860" max="4860" width="7.09765625" style="209" customWidth="1"/>
    <col min="4861" max="4861" width="7.59765625" style="209" customWidth="1"/>
    <col min="4862" max="4862" width="7.09765625" style="209" customWidth="1"/>
    <col min="4863" max="4863" width="7.3984375" style="209" customWidth="1"/>
    <col min="4864" max="4864" width="7.59765625" style="209" customWidth="1"/>
    <col min="4865" max="4865" width="7.8984375" style="209" customWidth="1"/>
    <col min="4866" max="4866" width="8" style="209" customWidth="1"/>
    <col min="4867" max="4867" width="9.296875" style="209" customWidth="1"/>
    <col min="4868" max="4868" width="9" style="209" customWidth="1"/>
    <col min="4869" max="4870" width="7.69921875" style="209" customWidth="1"/>
    <col min="4871" max="4871" width="7.59765625" style="209" customWidth="1"/>
    <col min="4872" max="4873" width="7.69921875" style="209" customWidth="1"/>
    <col min="4874" max="4874" width="7.59765625" style="209" customWidth="1"/>
    <col min="4875" max="4877" width="0" style="209" hidden="1" customWidth="1"/>
    <col min="4878" max="5059" width="9.09765625" style="209"/>
    <col min="5060" max="5060" width="4.8984375" style="209" customWidth="1"/>
    <col min="5061" max="5061" width="18.59765625" style="209" customWidth="1"/>
    <col min="5062" max="5069" width="7.69921875" style="209" customWidth="1"/>
    <col min="5070" max="5071" width="6.69921875" style="209" customWidth="1"/>
    <col min="5072" max="5072" width="9.69921875" style="209" customWidth="1"/>
    <col min="5073" max="5073" width="9.09765625" style="209" customWidth="1"/>
    <col min="5074" max="5074" width="10.3984375" style="209" customWidth="1"/>
    <col min="5075" max="5080" width="9.09765625" style="209" customWidth="1"/>
    <col min="5081" max="5081" width="13.3984375" style="209" customWidth="1"/>
    <col min="5082" max="5082" width="7.8984375" style="209" customWidth="1"/>
    <col min="5083" max="5083" width="9.59765625" style="209" customWidth="1"/>
    <col min="5084" max="5090" width="7.69921875" style="209" customWidth="1"/>
    <col min="5091" max="5092" width="6.69921875" style="209" customWidth="1"/>
    <col min="5093" max="5093" width="9.69921875" style="209" customWidth="1"/>
    <col min="5094" max="5094" width="9.09765625" style="209" customWidth="1"/>
    <col min="5095" max="5095" width="10.3984375" style="209" customWidth="1"/>
    <col min="5096" max="5101" width="9.09765625" style="209" customWidth="1"/>
    <col min="5102" max="5102" width="13.3984375" style="209" customWidth="1"/>
    <col min="5103" max="5103" width="7.8984375" style="209" customWidth="1"/>
    <col min="5104" max="5104" width="8.69921875" style="209" customWidth="1"/>
    <col min="5105" max="5108" width="7.69921875" style="209" customWidth="1"/>
    <col min="5109" max="5109" width="8.69921875" style="209" customWidth="1"/>
    <col min="5110" max="5114" width="7.69921875" style="209" customWidth="1"/>
    <col min="5115" max="5115" width="7.59765625" style="209" customWidth="1"/>
    <col min="5116" max="5116" width="7.09765625" style="209" customWidth="1"/>
    <col min="5117" max="5117" width="7.59765625" style="209" customWidth="1"/>
    <col min="5118" max="5118" width="7.09765625" style="209" customWidth="1"/>
    <col min="5119" max="5119" width="7.3984375" style="209" customWidth="1"/>
    <col min="5120" max="5120" width="7.59765625" style="209" customWidth="1"/>
    <col min="5121" max="5121" width="7.8984375" style="209" customWidth="1"/>
    <col min="5122" max="5122" width="8" style="209" customWidth="1"/>
    <col min="5123" max="5123" width="9.296875" style="209" customWidth="1"/>
    <col min="5124" max="5124" width="9" style="209" customWidth="1"/>
    <col min="5125" max="5126" width="7.69921875" style="209" customWidth="1"/>
    <col min="5127" max="5127" width="7.59765625" style="209" customWidth="1"/>
    <col min="5128" max="5129" width="7.69921875" style="209" customWidth="1"/>
    <col min="5130" max="5130" width="7.59765625" style="209" customWidth="1"/>
    <col min="5131" max="5133" width="0" style="209" hidden="1" customWidth="1"/>
    <col min="5134" max="5315" width="9.09765625" style="209"/>
    <col min="5316" max="5316" width="4.8984375" style="209" customWidth="1"/>
    <col min="5317" max="5317" width="18.59765625" style="209" customWidth="1"/>
    <col min="5318" max="5325" width="7.69921875" style="209" customWidth="1"/>
    <col min="5326" max="5327" width="6.69921875" style="209" customWidth="1"/>
    <col min="5328" max="5328" width="9.69921875" style="209" customWidth="1"/>
    <col min="5329" max="5329" width="9.09765625" style="209" customWidth="1"/>
    <col min="5330" max="5330" width="10.3984375" style="209" customWidth="1"/>
    <col min="5331" max="5336" width="9.09765625" style="209" customWidth="1"/>
    <col min="5337" max="5337" width="13.3984375" style="209" customWidth="1"/>
    <col min="5338" max="5338" width="7.8984375" style="209" customWidth="1"/>
    <col min="5339" max="5339" width="9.59765625" style="209" customWidth="1"/>
    <col min="5340" max="5346" width="7.69921875" style="209" customWidth="1"/>
    <col min="5347" max="5348" width="6.69921875" style="209" customWidth="1"/>
    <col min="5349" max="5349" width="9.69921875" style="209" customWidth="1"/>
    <col min="5350" max="5350" width="9.09765625" style="209" customWidth="1"/>
    <col min="5351" max="5351" width="10.3984375" style="209" customWidth="1"/>
    <col min="5352" max="5357" width="9.09765625" style="209" customWidth="1"/>
    <col min="5358" max="5358" width="13.3984375" style="209" customWidth="1"/>
    <col min="5359" max="5359" width="7.8984375" style="209" customWidth="1"/>
    <col min="5360" max="5360" width="8.69921875" style="209" customWidth="1"/>
    <col min="5361" max="5364" width="7.69921875" style="209" customWidth="1"/>
    <col min="5365" max="5365" width="8.69921875" style="209" customWidth="1"/>
    <col min="5366" max="5370" width="7.69921875" style="209" customWidth="1"/>
    <col min="5371" max="5371" width="7.59765625" style="209" customWidth="1"/>
    <col min="5372" max="5372" width="7.09765625" style="209" customWidth="1"/>
    <col min="5373" max="5373" width="7.59765625" style="209" customWidth="1"/>
    <col min="5374" max="5374" width="7.09765625" style="209" customWidth="1"/>
    <col min="5375" max="5375" width="7.3984375" style="209" customWidth="1"/>
    <col min="5376" max="5376" width="7.59765625" style="209" customWidth="1"/>
    <col min="5377" max="5377" width="7.8984375" style="209" customWidth="1"/>
    <col min="5378" max="5378" width="8" style="209" customWidth="1"/>
    <col min="5379" max="5379" width="9.296875" style="209" customWidth="1"/>
    <col min="5380" max="5380" width="9" style="209" customWidth="1"/>
    <col min="5381" max="5382" width="7.69921875" style="209" customWidth="1"/>
    <col min="5383" max="5383" width="7.59765625" style="209" customWidth="1"/>
    <col min="5384" max="5385" width="7.69921875" style="209" customWidth="1"/>
    <col min="5386" max="5386" width="7.59765625" style="209" customWidth="1"/>
    <col min="5387" max="5389" width="0" style="209" hidden="1" customWidth="1"/>
    <col min="5390" max="5571" width="9.09765625" style="209"/>
    <col min="5572" max="5572" width="4.8984375" style="209" customWidth="1"/>
    <col min="5573" max="5573" width="18.59765625" style="209" customWidth="1"/>
    <col min="5574" max="5581" width="7.69921875" style="209" customWidth="1"/>
    <col min="5582" max="5583" width="6.69921875" style="209" customWidth="1"/>
    <col min="5584" max="5584" width="9.69921875" style="209" customWidth="1"/>
    <col min="5585" max="5585" width="9.09765625" style="209" customWidth="1"/>
    <col min="5586" max="5586" width="10.3984375" style="209" customWidth="1"/>
    <col min="5587" max="5592" width="9.09765625" style="209" customWidth="1"/>
    <col min="5593" max="5593" width="13.3984375" style="209" customWidth="1"/>
    <col min="5594" max="5594" width="7.8984375" style="209" customWidth="1"/>
    <col min="5595" max="5595" width="9.59765625" style="209" customWidth="1"/>
    <col min="5596" max="5602" width="7.69921875" style="209" customWidth="1"/>
    <col min="5603" max="5604" width="6.69921875" style="209" customWidth="1"/>
    <col min="5605" max="5605" width="9.69921875" style="209" customWidth="1"/>
    <col min="5606" max="5606" width="9.09765625" style="209" customWidth="1"/>
    <col min="5607" max="5607" width="10.3984375" style="209" customWidth="1"/>
    <col min="5608" max="5613" width="9.09765625" style="209" customWidth="1"/>
    <col min="5614" max="5614" width="13.3984375" style="209" customWidth="1"/>
    <col min="5615" max="5615" width="7.8984375" style="209" customWidth="1"/>
    <col min="5616" max="5616" width="8.69921875" style="209" customWidth="1"/>
    <col min="5617" max="5620" width="7.69921875" style="209" customWidth="1"/>
    <col min="5621" max="5621" width="8.69921875" style="209" customWidth="1"/>
    <col min="5622" max="5626" width="7.69921875" style="209" customWidth="1"/>
    <col min="5627" max="5627" width="7.59765625" style="209" customWidth="1"/>
    <col min="5628" max="5628" width="7.09765625" style="209" customWidth="1"/>
    <col min="5629" max="5629" width="7.59765625" style="209" customWidth="1"/>
    <col min="5630" max="5630" width="7.09765625" style="209" customWidth="1"/>
    <col min="5631" max="5631" width="7.3984375" style="209" customWidth="1"/>
    <col min="5632" max="5632" width="7.59765625" style="209" customWidth="1"/>
    <col min="5633" max="5633" width="7.8984375" style="209" customWidth="1"/>
    <col min="5634" max="5634" width="8" style="209" customWidth="1"/>
    <col min="5635" max="5635" width="9.296875" style="209" customWidth="1"/>
    <col min="5636" max="5636" width="9" style="209" customWidth="1"/>
    <col min="5637" max="5638" width="7.69921875" style="209" customWidth="1"/>
    <col min="5639" max="5639" width="7.59765625" style="209" customWidth="1"/>
    <col min="5640" max="5641" width="7.69921875" style="209" customWidth="1"/>
    <col min="5642" max="5642" width="7.59765625" style="209" customWidth="1"/>
    <col min="5643" max="5645" width="0" style="209" hidden="1" customWidth="1"/>
    <col min="5646" max="5827" width="9.09765625" style="209"/>
    <col min="5828" max="5828" width="4.8984375" style="209" customWidth="1"/>
    <col min="5829" max="5829" width="18.59765625" style="209" customWidth="1"/>
    <col min="5830" max="5837" width="7.69921875" style="209" customWidth="1"/>
    <col min="5838" max="5839" width="6.69921875" style="209" customWidth="1"/>
    <col min="5840" max="5840" width="9.69921875" style="209" customWidth="1"/>
    <col min="5841" max="5841" width="9.09765625" style="209" customWidth="1"/>
    <col min="5842" max="5842" width="10.3984375" style="209" customWidth="1"/>
    <col min="5843" max="5848" width="9.09765625" style="209" customWidth="1"/>
    <col min="5849" max="5849" width="13.3984375" style="209" customWidth="1"/>
    <col min="5850" max="5850" width="7.8984375" style="209" customWidth="1"/>
    <col min="5851" max="5851" width="9.59765625" style="209" customWidth="1"/>
    <col min="5852" max="5858" width="7.69921875" style="209" customWidth="1"/>
    <col min="5859" max="5860" width="6.69921875" style="209" customWidth="1"/>
    <col min="5861" max="5861" width="9.69921875" style="209" customWidth="1"/>
    <col min="5862" max="5862" width="9.09765625" style="209" customWidth="1"/>
    <col min="5863" max="5863" width="10.3984375" style="209" customWidth="1"/>
    <col min="5864" max="5869" width="9.09765625" style="209" customWidth="1"/>
    <col min="5870" max="5870" width="13.3984375" style="209" customWidth="1"/>
    <col min="5871" max="5871" width="7.8984375" style="209" customWidth="1"/>
    <col min="5872" max="5872" width="8.69921875" style="209" customWidth="1"/>
    <col min="5873" max="5876" width="7.69921875" style="209" customWidth="1"/>
    <col min="5877" max="5877" width="8.69921875" style="209" customWidth="1"/>
    <col min="5878" max="5882" width="7.69921875" style="209" customWidth="1"/>
    <col min="5883" max="5883" width="7.59765625" style="209" customWidth="1"/>
    <col min="5884" max="5884" width="7.09765625" style="209" customWidth="1"/>
    <col min="5885" max="5885" width="7.59765625" style="209" customWidth="1"/>
    <col min="5886" max="5886" width="7.09765625" style="209" customWidth="1"/>
    <col min="5887" max="5887" width="7.3984375" style="209" customWidth="1"/>
    <col min="5888" max="5888" width="7.59765625" style="209" customWidth="1"/>
    <col min="5889" max="5889" width="7.8984375" style="209" customWidth="1"/>
    <col min="5890" max="5890" width="8" style="209" customWidth="1"/>
    <col min="5891" max="5891" width="9.296875" style="209" customWidth="1"/>
    <col min="5892" max="5892" width="9" style="209" customWidth="1"/>
    <col min="5893" max="5894" width="7.69921875" style="209" customWidth="1"/>
    <col min="5895" max="5895" width="7.59765625" style="209" customWidth="1"/>
    <col min="5896" max="5897" width="7.69921875" style="209" customWidth="1"/>
    <col min="5898" max="5898" width="7.59765625" style="209" customWidth="1"/>
    <col min="5899" max="5901" width="0" style="209" hidden="1" customWidth="1"/>
    <col min="5902" max="6083" width="9.09765625" style="209"/>
    <col min="6084" max="6084" width="4.8984375" style="209" customWidth="1"/>
    <col min="6085" max="6085" width="18.59765625" style="209" customWidth="1"/>
    <col min="6086" max="6093" width="7.69921875" style="209" customWidth="1"/>
    <col min="6094" max="6095" width="6.69921875" style="209" customWidth="1"/>
    <col min="6096" max="6096" width="9.69921875" style="209" customWidth="1"/>
    <col min="6097" max="6097" width="9.09765625" style="209" customWidth="1"/>
    <col min="6098" max="6098" width="10.3984375" style="209" customWidth="1"/>
    <col min="6099" max="6104" width="9.09765625" style="209" customWidth="1"/>
    <col min="6105" max="6105" width="13.3984375" style="209" customWidth="1"/>
    <col min="6106" max="6106" width="7.8984375" style="209" customWidth="1"/>
    <col min="6107" max="6107" width="9.59765625" style="209" customWidth="1"/>
    <col min="6108" max="6114" width="7.69921875" style="209" customWidth="1"/>
    <col min="6115" max="6116" width="6.69921875" style="209" customWidth="1"/>
    <col min="6117" max="6117" width="9.69921875" style="209" customWidth="1"/>
    <col min="6118" max="6118" width="9.09765625" style="209" customWidth="1"/>
    <col min="6119" max="6119" width="10.3984375" style="209" customWidth="1"/>
    <col min="6120" max="6125" width="9.09765625" style="209" customWidth="1"/>
    <col min="6126" max="6126" width="13.3984375" style="209" customWidth="1"/>
    <col min="6127" max="6127" width="7.8984375" style="209" customWidth="1"/>
    <col min="6128" max="6128" width="8.69921875" style="209" customWidth="1"/>
    <col min="6129" max="6132" width="7.69921875" style="209" customWidth="1"/>
    <col min="6133" max="6133" width="8.69921875" style="209" customWidth="1"/>
    <col min="6134" max="6138" width="7.69921875" style="209" customWidth="1"/>
    <col min="6139" max="6139" width="7.59765625" style="209" customWidth="1"/>
    <col min="6140" max="6140" width="7.09765625" style="209" customWidth="1"/>
    <col min="6141" max="6141" width="7.59765625" style="209" customWidth="1"/>
    <col min="6142" max="6142" width="7.09765625" style="209" customWidth="1"/>
    <col min="6143" max="6143" width="7.3984375" style="209" customWidth="1"/>
    <col min="6144" max="6144" width="7.59765625" style="209" customWidth="1"/>
    <col min="6145" max="6145" width="7.8984375" style="209" customWidth="1"/>
    <col min="6146" max="6146" width="8" style="209" customWidth="1"/>
    <col min="6147" max="6147" width="9.296875" style="209" customWidth="1"/>
    <col min="6148" max="6148" width="9" style="209" customWidth="1"/>
    <col min="6149" max="6150" width="7.69921875" style="209" customWidth="1"/>
    <col min="6151" max="6151" width="7.59765625" style="209" customWidth="1"/>
    <col min="6152" max="6153" width="7.69921875" style="209" customWidth="1"/>
    <col min="6154" max="6154" width="7.59765625" style="209" customWidth="1"/>
    <col min="6155" max="6157" width="0" style="209" hidden="1" customWidth="1"/>
    <col min="6158" max="6339" width="9.09765625" style="209"/>
    <col min="6340" max="6340" width="4.8984375" style="209" customWidth="1"/>
    <col min="6341" max="6341" width="18.59765625" style="209" customWidth="1"/>
    <col min="6342" max="6349" width="7.69921875" style="209" customWidth="1"/>
    <col min="6350" max="6351" width="6.69921875" style="209" customWidth="1"/>
    <col min="6352" max="6352" width="9.69921875" style="209" customWidth="1"/>
    <col min="6353" max="6353" width="9.09765625" style="209" customWidth="1"/>
    <col min="6354" max="6354" width="10.3984375" style="209" customWidth="1"/>
    <col min="6355" max="6360" width="9.09765625" style="209" customWidth="1"/>
    <col min="6361" max="6361" width="13.3984375" style="209" customWidth="1"/>
    <col min="6362" max="6362" width="7.8984375" style="209" customWidth="1"/>
    <col min="6363" max="6363" width="9.59765625" style="209" customWidth="1"/>
    <col min="6364" max="6370" width="7.69921875" style="209" customWidth="1"/>
    <col min="6371" max="6372" width="6.69921875" style="209" customWidth="1"/>
    <col min="6373" max="6373" width="9.69921875" style="209" customWidth="1"/>
    <col min="6374" max="6374" width="9.09765625" style="209" customWidth="1"/>
    <col min="6375" max="6375" width="10.3984375" style="209" customWidth="1"/>
    <col min="6376" max="6381" width="9.09765625" style="209" customWidth="1"/>
    <col min="6382" max="6382" width="13.3984375" style="209" customWidth="1"/>
    <col min="6383" max="6383" width="7.8984375" style="209" customWidth="1"/>
    <col min="6384" max="6384" width="8.69921875" style="209" customWidth="1"/>
    <col min="6385" max="6388" width="7.69921875" style="209" customWidth="1"/>
    <col min="6389" max="6389" width="8.69921875" style="209" customWidth="1"/>
    <col min="6390" max="6394" width="7.69921875" style="209" customWidth="1"/>
    <col min="6395" max="6395" width="7.59765625" style="209" customWidth="1"/>
    <col min="6396" max="6396" width="7.09765625" style="209" customWidth="1"/>
    <col min="6397" max="6397" width="7.59765625" style="209" customWidth="1"/>
    <col min="6398" max="6398" width="7.09765625" style="209" customWidth="1"/>
    <col min="6399" max="6399" width="7.3984375" style="209" customWidth="1"/>
    <col min="6400" max="6400" width="7.59765625" style="209" customWidth="1"/>
    <col min="6401" max="6401" width="7.8984375" style="209" customWidth="1"/>
    <col min="6402" max="6402" width="8" style="209" customWidth="1"/>
    <col min="6403" max="6403" width="9.296875" style="209" customWidth="1"/>
    <col min="6404" max="6404" width="9" style="209" customWidth="1"/>
    <col min="6405" max="6406" width="7.69921875" style="209" customWidth="1"/>
    <col min="6407" max="6407" width="7.59765625" style="209" customWidth="1"/>
    <col min="6408" max="6409" width="7.69921875" style="209" customWidth="1"/>
    <col min="6410" max="6410" width="7.59765625" style="209" customWidth="1"/>
    <col min="6411" max="6413" width="0" style="209" hidden="1" customWidth="1"/>
    <col min="6414" max="6595" width="9.09765625" style="209"/>
    <col min="6596" max="6596" width="4.8984375" style="209" customWidth="1"/>
    <col min="6597" max="6597" width="18.59765625" style="209" customWidth="1"/>
    <col min="6598" max="6605" width="7.69921875" style="209" customWidth="1"/>
    <col min="6606" max="6607" width="6.69921875" style="209" customWidth="1"/>
    <col min="6608" max="6608" width="9.69921875" style="209" customWidth="1"/>
    <col min="6609" max="6609" width="9.09765625" style="209" customWidth="1"/>
    <col min="6610" max="6610" width="10.3984375" style="209" customWidth="1"/>
    <col min="6611" max="6616" width="9.09765625" style="209" customWidth="1"/>
    <col min="6617" max="6617" width="13.3984375" style="209" customWidth="1"/>
    <col min="6618" max="6618" width="7.8984375" style="209" customWidth="1"/>
    <col min="6619" max="6619" width="9.59765625" style="209" customWidth="1"/>
    <col min="6620" max="6626" width="7.69921875" style="209" customWidth="1"/>
    <col min="6627" max="6628" width="6.69921875" style="209" customWidth="1"/>
    <col min="6629" max="6629" width="9.69921875" style="209" customWidth="1"/>
    <col min="6630" max="6630" width="9.09765625" style="209" customWidth="1"/>
    <col min="6631" max="6631" width="10.3984375" style="209" customWidth="1"/>
    <col min="6632" max="6637" width="9.09765625" style="209" customWidth="1"/>
    <col min="6638" max="6638" width="13.3984375" style="209" customWidth="1"/>
    <col min="6639" max="6639" width="7.8984375" style="209" customWidth="1"/>
    <col min="6640" max="6640" width="8.69921875" style="209" customWidth="1"/>
    <col min="6641" max="6644" width="7.69921875" style="209" customWidth="1"/>
    <col min="6645" max="6645" width="8.69921875" style="209" customWidth="1"/>
    <col min="6646" max="6650" width="7.69921875" style="209" customWidth="1"/>
    <col min="6651" max="6651" width="7.59765625" style="209" customWidth="1"/>
    <col min="6652" max="6652" width="7.09765625" style="209" customWidth="1"/>
    <col min="6653" max="6653" width="7.59765625" style="209" customWidth="1"/>
    <col min="6654" max="6654" width="7.09765625" style="209" customWidth="1"/>
    <col min="6655" max="6655" width="7.3984375" style="209" customWidth="1"/>
    <col min="6656" max="6656" width="7.59765625" style="209" customWidth="1"/>
    <col min="6657" max="6657" width="7.8984375" style="209" customWidth="1"/>
    <col min="6658" max="6658" width="8" style="209" customWidth="1"/>
    <col min="6659" max="6659" width="9.296875" style="209" customWidth="1"/>
    <col min="6660" max="6660" width="9" style="209" customWidth="1"/>
    <col min="6661" max="6662" width="7.69921875" style="209" customWidth="1"/>
    <col min="6663" max="6663" width="7.59765625" style="209" customWidth="1"/>
    <col min="6664" max="6665" width="7.69921875" style="209" customWidth="1"/>
    <col min="6666" max="6666" width="7.59765625" style="209" customWidth="1"/>
    <col min="6667" max="6669" width="0" style="209" hidden="1" customWidth="1"/>
    <col min="6670" max="6851" width="9.09765625" style="209"/>
    <col min="6852" max="6852" width="4.8984375" style="209" customWidth="1"/>
    <col min="6853" max="6853" width="18.59765625" style="209" customWidth="1"/>
    <col min="6854" max="6861" width="7.69921875" style="209" customWidth="1"/>
    <col min="6862" max="6863" width="6.69921875" style="209" customWidth="1"/>
    <col min="6864" max="6864" width="9.69921875" style="209" customWidth="1"/>
    <col min="6865" max="6865" width="9.09765625" style="209" customWidth="1"/>
    <col min="6866" max="6866" width="10.3984375" style="209" customWidth="1"/>
    <col min="6867" max="6872" width="9.09765625" style="209" customWidth="1"/>
    <col min="6873" max="6873" width="13.3984375" style="209" customWidth="1"/>
    <col min="6874" max="6874" width="7.8984375" style="209" customWidth="1"/>
    <col min="6875" max="6875" width="9.59765625" style="209" customWidth="1"/>
    <col min="6876" max="6882" width="7.69921875" style="209" customWidth="1"/>
    <col min="6883" max="6884" width="6.69921875" style="209" customWidth="1"/>
    <col min="6885" max="6885" width="9.69921875" style="209" customWidth="1"/>
    <col min="6886" max="6886" width="9.09765625" style="209" customWidth="1"/>
    <col min="6887" max="6887" width="10.3984375" style="209" customWidth="1"/>
    <col min="6888" max="6893" width="9.09765625" style="209" customWidth="1"/>
    <col min="6894" max="6894" width="13.3984375" style="209" customWidth="1"/>
    <col min="6895" max="6895" width="7.8984375" style="209" customWidth="1"/>
    <col min="6896" max="6896" width="8.69921875" style="209" customWidth="1"/>
    <col min="6897" max="6900" width="7.69921875" style="209" customWidth="1"/>
    <col min="6901" max="6901" width="8.69921875" style="209" customWidth="1"/>
    <col min="6902" max="6906" width="7.69921875" style="209" customWidth="1"/>
    <col min="6907" max="6907" width="7.59765625" style="209" customWidth="1"/>
    <col min="6908" max="6908" width="7.09765625" style="209" customWidth="1"/>
    <col min="6909" max="6909" width="7.59765625" style="209" customWidth="1"/>
    <col min="6910" max="6910" width="7.09765625" style="209" customWidth="1"/>
    <col min="6911" max="6911" width="7.3984375" style="209" customWidth="1"/>
    <col min="6912" max="6912" width="7.59765625" style="209" customWidth="1"/>
    <col min="6913" max="6913" width="7.8984375" style="209" customWidth="1"/>
    <col min="6914" max="6914" width="8" style="209" customWidth="1"/>
    <col min="6915" max="6915" width="9.296875" style="209" customWidth="1"/>
    <col min="6916" max="6916" width="9" style="209" customWidth="1"/>
    <col min="6917" max="6918" width="7.69921875" style="209" customWidth="1"/>
    <col min="6919" max="6919" width="7.59765625" style="209" customWidth="1"/>
    <col min="6920" max="6921" width="7.69921875" style="209" customWidth="1"/>
    <col min="6922" max="6922" width="7.59765625" style="209" customWidth="1"/>
    <col min="6923" max="6925" width="0" style="209" hidden="1" customWidth="1"/>
    <col min="6926" max="7107" width="9.09765625" style="209"/>
    <col min="7108" max="7108" width="4.8984375" style="209" customWidth="1"/>
    <col min="7109" max="7109" width="18.59765625" style="209" customWidth="1"/>
    <col min="7110" max="7117" width="7.69921875" style="209" customWidth="1"/>
    <col min="7118" max="7119" width="6.69921875" style="209" customWidth="1"/>
    <col min="7120" max="7120" width="9.69921875" style="209" customWidth="1"/>
    <col min="7121" max="7121" width="9.09765625" style="209" customWidth="1"/>
    <col min="7122" max="7122" width="10.3984375" style="209" customWidth="1"/>
    <col min="7123" max="7128" width="9.09765625" style="209" customWidth="1"/>
    <col min="7129" max="7129" width="13.3984375" style="209" customWidth="1"/>
    <col min="7130" max="7130" width="7.8984375" style="209" customWidth="1"/>
    <col min="7131" max="7131" width="9.59765625" style="209" customWidth="1"/>
    <col min="7132" max="7138" width="7.69921875" style="209" customWidth="1"/>
    <col min="7139" max="7140" width="6.69921875" style="209" customWidth="1"/>
    <col min="7141" max="7141" width="9.69921875" style="209" customWidth="1"/>
    <col min="7142" max="7142" width="9.09765625" style="209" customWidth="1"/>
    <col min="7143" max="7143" width="10.3984375" style="209" customWidth="1"/>
    <col min="7144" max="7149" width="9.09765625" style="209" customWidth="1"/>
    <col min="7150" max="7150" width="13.3984375" style="209" customWidth="1"/>
    <col min="7151" max="7151" width="7.8984375" style="209" customWidth="1"/>
    <col min="7152" max="7152" width="8.69921875" style="209" customWidth="1"/>
    <col min="7153" max="7156" width="7.69921875" style="209" customWidth="1"/>
    <col min="7157" max="7157" width="8.69921875" style="209" customWidth="1"/>
    <col min="7158" max="7162" width="7.69921875" style="209" customWidth="1"/>
    <col min="7163" max="7163" width="7.59765625" style="209" customWidth="1"/>
    <col min="7164" max="7164" width="7.09765625" style="209" customWidth="1"/>
    <col min="7165" max="7165" width="7.59765625" style="209" customWidth="1"/>
    <col min="7166" max="7166" width="7.09765625" style="209" customWidth="1"/>
    <col min="7167" max="7167" width="7.3984375" style="209" customWidth="1"/>
    <col min="7168" max="7168" width="7.59765625" style="209" customWidth="1"/>
    <col min="7169" max="7169" width="7.8984375" style="209" customWidth="1"/>
    <col min="7170" max="7170" width="8" style="209" customWidth="1"/>
    <col min="7171" max="7171" width="9.296875" style="209" customWidth="1"/>
    <col min="7172" max="7172" width="9" style="209" customWidth="1"/>
    <col min="7173" max="7174" width="7.69921875" style="209" customWidth="1"/>
    <col min="7175" max="7175" width="7.59765625" style="209" customWidth="1"/>
    <col min="7176" max="7177" width="7.69921875" style="209" customWidth="1"/>
    <col min="7178" max="7178" width="7.59765625" style="209" customWidth="1"/>
    <col min="7179" max="7181" width="0" style="209" hidden="1" customWidth="1"/>
    <col min="7182" max="7363" width="9.09765625" style="209"/>
    <col min="7364" max="7364" width="4.8984375" style="209" customWidth="1"/>
    <col min="7365" max="7365" width="18.59765625" style="209" customWidth="1"/>
    <col min="7366" max="7373" width="7.69921875" style="209" customWidth="1"/>
    <col min="7374" max="7375" width="6.69921875" style="209" customWidth="1"/>
    <col min="7376" max="7376" width="9.69921875" style="209" customWidth="1"/>
    <col min="7377" max="7377" width="9.09765625" style="209" customWidth="1"/>
    <col min="7378" max="7378" width="10.3984375" style="209" customWidth="1"/>
    <col min="7379" max="7384" width="9.09765625" style="209" customWidth="1"/>
    <col min="7385" max="7385" width="13.3984375" style="209" customWidth="1"/>
    <col min="7386" max="7386" width="7.8984375" style="209" customWidth="1"/>
    <col min="7387" max="7387" width="9.59765625" style="209" customWidth="1"/>
    <col min="7388" max="7394" width="7.69921875" style="209" customWidth="1"/>
    <col min="7395" max="7396" width="6.69921875" style="209" customWidth="1"/>
    <col min="7397" max="7397" width="9.69921875" style="209" customWidth="1"/>
    <col min="7398" max="7398" width="9.09765625" style="209" customWidth="1"/>
    <col min="7399" max="7399" width="10.3984375" style="209" customWidth="1"/>
    <col min="7400" max="7405" width="9.09765625" style="209" customWidth="1"/>
    <col min="7406" max="7406" width="13.3984375" style="209" customWidth="1"/>
    <col min="7407" max="7407" width="7.8984375" style="209" customWidth="1"/>
    <col min="7408" max="7408" width="8.69921875" style="209" customWidth="1"/>
    <col min="7409" max="7412" width="7.69921875" style="209" customWidth="1"/>
    <col min="7413" max="7413" width="8.69921875" style="209" customWidth="1"/>
    <col min="7414" max="7418" width="7.69921875" style="209" customWidth="1"/>
    <col min="7419" max="7419" width="7.59765625" style="209" customWidth="1"/>
    <col min="7420" max="7420" width="7.09765625" style="209" customWidth="1"/>
    <col min="7421" max="7421" width="7.59765625" style="209" customWidth="1"/>
    <col min="7422" max="7422" width="7.09765625" style="209" customWidth="1"/>
    <col min="7423" max="7423" width="7.3984375" style="209" customWidth="1"/>
    <col min="7424" max="7424" width="7.59765625" style="209" customWidth="1"/>
    <col min="7425" max="7425" width="7.8984375" style="209" customWidth="1"/>
    <col min="7426" max="7426" width="8" style="209" customWidth="1"/>
    <col min="7427" max="7427" width="9.296875" style="209" customWidth="1"/>
    <col min="7428" max="7428" width="9" style="209" customWidth="1"/>
    <col min="7429" max="7430" width="7.69921875" style="209" customWidth="1"/>
    <col min="7431" max="7431" width="7.59765625" style="209" customWidth="1"/>
    <col min="7432" max="7433" width="7.69921875" style="209" customWidth="1"/>
    <col min="7434" max="7434" width="7.59765625" style="209" customWidth="1"/>
    <col min="7435" max="7437" width="0" style="209" hidden="1" customWidth="1"/>
    <col min="7438" max="7619" width="9.09765625" style="209"/>
    <col min="7620" max="7620" width="4.8984375" style="209" customWidth="1"/>
    <col min="7621" max="7621" width="18.59765625" style="209" customWidth="1"/>
    <col min="7622" max="7629" width="7.69921875" style="209" customWidth="1"/>
    <col min="7630" max="7631" width="6.69921875" style="209" customWidth="1"/>
    <col min="7632" max="7632" width="9.69921875" style="209" customWidth="1"/>
    <col min="7633" max="7633" width="9.09765625" style="209" customWidth="1"/>
    <col min="7634" max="7634" width="10.3984375" style="209" customWidth="1"/>
    <col min="7635" max="7640" width="9.09765625" style="209" customWidth="1"/>
    <col min="7641" max="7641" width="13.3984375" style="209" customWidth="1"/>
    <col min="7642" max="7642" width="7.8984375" style="209" customWidth="1"/>
    <col min="7643" max="7643" width="9.59765625" style="209" customWidth="1"/>
    <col min="7644" max="7650" width="7.69921875" style="209" customWidth="1"/>
    <col min="7651" max="7652" width="6.69921875" style="209" customWidth="1"/>
    <col min="7653" max="7653" width="9.69921875" style="209" customWidth="1"/>
    <col min="7654" max="7654" width="9.09765625" style="209" customWidth="1"/>
    <col min="7655" max="7655" width="10.3984375" style="209" customWidth="1"/>
    <col min="7656" max="7661" width="9.09765625" style="209" customWidth="1"/>
    <col min="7662" max="7662" width="13.3984375" style="209" customWidth="1"/>
    <col min="7663" max="7663" width="7.8984375" style="209" customWidth="1"/>
    <col min="7664" max="7664" width="8.69921875" style="209" customWidth="1"/>
    <col min="7665" max="7668" width="7.69921875" style="209" customWidth="1"/>
    <col min="7669" max="7669" width="8.69921875" style="209" customWidth="1"/>
    <col min="7670" max="7674" width="7.69921875" style="209" customWidth="1"/>
    <col min="7675" max="7675" width="7.59765625" style="209" customWidth="1"/>
    <col min="7676" max="7676" width="7.09765625" style="209" customWidth="1"/>
    <col min="7677" max="7677" width="7.59765625" style="209" customWidth="1"/>
    <col min="7678" max="7678" width="7.09765625" style="209" customWidth="1"/>
    <col min="7679" max="7679" width="7.3984375" style="209" customWidth="1"/>
    <col min="7680" max="7680" width="7.59765625" style="209" customWidth="1"/>
    <col min="7681" max="7681" width="7.8984375" style="209" customWidth="1"/>
    <col min="7682" max="7682" width="8" style="209" customWidth="1"/>
    <col min="7683" max="7683" width="9.296875" style="209" customWidth="1"/>
    <col min="7684" max="7684" width="9" style="209" customWidth="1"/>
    <col min="7685" max="7686" width="7.69921875" style="209" customWidth="1"/>
    <col min="7687" max="7687" width="7.59765625" style="209" customWidth="1"/>
    <col min="7688" max="7689" width="7.69921875" style="209" customWidth="1"/>
    <col min="7690" max="7690" width="7.59765625" style="209" customWidth="1"/>
    <col min="7691" max="7693" width="0" style="209" hidden="1" customWidth="1"/>
    <col min="7694" max="7875" width="9.09765625" style="209"/>
    <col min="7876" max="7876" width="4.8984375" style="209" customWidth="1"/>
    <col min="7877" max="7877" width="18.59765625" style="209" customWidth="1"/>
    <col min="7878" max="7885" width="7.69921875" style="209" customWidth="1"/>
    <col min="7886" max="7887" width="6.69921875" style="209" customWidth="1"/>
    <col min="7888" max="7888" width="9.69921875" style="209" customWidth="1"/>
    <col min="7889" max="7889" width="9.09765625" style="209" customWidth="1"/>
    <col min="7890" max="7890" width="10.3984375" style="209" customWidth="1"/>
    <col min="7891" max="7896" width="9.09765625" style="209" customWidth="1"/>
    <col min="7897" max="7897" width="13.3984375" style="209" customWidth="1"/>
    <col min="7898" max="7898" width="7.8984375" style="209" customWidth="1"/>
    <col min="7899" max="7899" width="9.59765625" style="209" customWidth="1"/>
    <col min="7900" max="7906" width="7.69921875" style="209" customWidth="1"/>
    <col min="7907" max="7908" width="6.69921875" style="209" customWidth="1"/>
    <col min="7909" max="7909" width="9.69921875" style="209" customWidth="1"/>
    <col min="7910" max="7910" width="9.09765625" style="209" customWidth="1"/>
    <col min="7911" max="7911" width="10.3984375" style="209" customWidth="1"/>
    <col min="7912" max="7917" width="9.09765625" style="209" customWidth="1"/>
    <col min="7918" max="7918" width="13.3984375" style="209" customWidth="1"/>
    <col min="7919" max="7919" width="7.8984375" style="209" customWidth="1"/>
    <col min="7920" max="7920" width="8.69921875" style="209" customWidth="1"/>
    <col min="7921" max="7924" width="7.69921875" style="209" customWidth="1"/>
    <col min="7925" max="7925" width="8.69921875" style="209" customWidth="1"/>
    <col min="7926" max="7930" width="7.69921875" style="209" customWidth="1"/>
    <col min="7931" max="7931" width="7.59765625" style="209" customWidth="1"/>
    <col min="7932" max="7932" width="7.09765625" style="209" customWidth="1"/>
    <col min="7933" max="7933" width="7.59765625" style="209" customWidth="1"/>
    <col min="7934" max="7934" width="7.09765625" style="209" customWidth="1"/>
    <col min="7935" max="7935" width="7.3984375" style="209" customWidth="1"/>
    <col min="7936" max="7936" width="7.59765625" style="209" customWidth="1"/>
    <col min="7937" max="7937" width="7.8984375" style="209" customWidth="1"/>
    <col min="7938" max="7938" width="8" style="209" customWidth="1"/>
    <col min="7939" max="7939" width="9.296875" style="209" customWidth="1"/>
    <col min="7940" max="7940" width="9" style="209" customWidth="1"/>
    <col min="7941" max="7942" width="7.69921875" style="209" customWidth="1"/>
    <col min="7943" max="7943" width="7.59765625" style="209" customWidth="1"/>
    <col min="7944" max="7945" width="7.69921875" style="209" customWidth="1"/>
    <col min="7946" max="7946" width="7.59765625" style="209" customWidth="1"/>
    <col min="7947" max="7949" width="0" style="209" hidden="1" customWidth="1"/>
    <col min="7950" max="8131" width="9.09765625" style="209"/>
    <col min="8132" max="8132" width="4.8984375" style="209" customWidth="1"/>
    <col min="8133" max="8133" width="18.59765625" style="209" customWidth="1"/>
    <col min="8134" max="8141" width="7.69921875" style="209" customWidth="1"/>
    <col min="8142" max="8143" width="6.69921875" style="209" customWidth="1"/>
    <col min="8144" max="8144" width="9.69921875" style="209" customWidth="1"/>
    <col min="8145" max="8145" width="9.09765625" style="209" customWidth="1"/>
    <col min="8146" max="8146" width="10.3984375" style="209" customWidth="1"/>
    <col min="8147" max="8152" width="9.09765625" style="209" customWidth="1"/>
    <col min="8153" max="8153" width="13.3984375" style="209" customWidth="1"/>
    <col min="8154" max="8154" width="7.8984375" style="209" customWidth="1"/>
    <col min="8155" max="8155" width="9.59765625" style="209" customWidth="1"/>
    <col min="8156" max="8162" width="7.69921875" style="209" customWidth="1"/>
    <col min="8163" max="8164" width="6.69921875" style="209" customWidth="1"/>
    <col min="8165" max="8165" width="9.69921875" style="209" customWidth="1"/>
    <col min="8166" max="8166" width="9.09765625" style="209" customWidth="1"/>
    <col min="8167" max="8167" width="10.3984375" style="209" customWidth="1"/>
    <col min="8168" max="8173" width="9.09765625" style="209" customWidth="1"/>
    <col min="8174" max="8174" width="13.3984375" style="209" customWidth="1"/>
    <col min="8175" max="8175" width="7.8984375" style="209" customWidth="1"/>
    <col min="8176" max="8176" width="8.69921875" style="209" customWidth="1"/>
    <col min="8177" max="8180" width="7.69921875" style="209" customWidth="1"/>
    <col min="8181" max="8181" width="8.69921875" style="209" customWidth="1"/>
    <col min="8182" max="8186" width="7.69921875" style="209" customWidth="1"/>
    <col min="8187" max="8187" width="7.59765625" style="209" customWidth="1"/>
    <col min="8188" max="8188" width="7.09765625" style="209" customWidth="1"/>
    <col min="8189" max="8189" width="7.59765625" style="209" customWidth="1"/>
    <col min="8190" max="8190" width="7.09765625" style="209" customWidth="1"/>
    <col min="8191" max="8191" width="7.3984375" style="209" customWidth="1"/>
    <col min="8192" max="8192" width="7.59765625" style="209" customWidth="1"/>
    <col min="8193" max="8193" width="7.8984375" style="209" customWidth="1"/>
    <col min="8194" max="8194" width="8" style="209" customWidth="1"/>
    <col min="8195" max="8195" width="9.296875" style="209" customWidth="1"/>
    <col min="8196" max="8196" width="9" style="209" customWidth="1"/>
    <col min="8197" max="8198" width="7.69921875" style="209" customWidth="1"/>
    <col min="8199" max="8199" width="7.59765625" style="209" customWidth="1"/>
    <col min="8200" max="8201" width="7.69921875" style="209" customWidth="1"/>
    <col min="8202" max="8202" width="7.59765625" style="209" customWidth="1"/>
    <col min="8203" max="8205" width="0" style="209" hidden="1" customWidth="1"/>
    <col min="8206" max="8387" width="9.09765625" style="209"/>
    <col min="8388" max="8388" width="4.8984375" style="209" customWidth="1"/>
    <col min="8389" max="8389" width="18.59765625" style="209" customWidth="1"/>
    <col min="8390" max="8397" width="7.69921875" style="209" customWidth="1"/>
    <col min="8398" max="8399" width="6.69921875" style="209" customWidth="1"/>
    <col min="8400" max="8400" width="9.69921875" style="209" customWidth="1"/>
    <col min="8401" max="8401" width="9.09765625" style="209" customWidth="1"/>
    <col min="8402" max="8402" width="10.3984375" style="209" customWidth="1"/>
    <col min="8403" max="8408" width="9.09765625" style="209" customWidth="1"/>
    <col min="8409" max="8409" width="13.3984375" style="209" customWidth="1"/>
    <col min="8410" max="8410" width="7.8984375" style="209" customWidth="1"/>
    <col min="8411" max="8411" width="9.59765625" style="209" customWidth="1"/>
    <col min="8412" max="8418" width="7.69921875" style="209" customWidth="1"/>
    <col min="8419" max="8420" width="6.69921875" style="209" customWidth="1"/>
    <col min="8421" max="8421" width="9.69921875" style="209" customWidth="1"/>
    <col min="8422" max="8422" width="9.09765625" style="209" customWidth="1"/>
    <col min="8423" max="8423" width="10.3984375" style="209" customWidth="1"/>
    <col min="8424" max="8429" width="9.09765625" style="209" customWidth="1"/>
    <col min="8430" max="8430" width="13.3984375" style="209" customWidth="1"/>
    <col min="8431" max="8431" width="7.8984375" style="209" customWidth="1"/>
    <col min="8432" max="8432" width="8.69921875" style="209" customWidth="1"/>
    <col min="8433" max="8436" width="7.69921875" style="209" customWidth="1"/>
    <col min="8437" max="8437" width="8.69921875" style="209" customWidth="1"/>
    <col min="8438" max="8442" width="7.69921875" style="209" customWidth="1"/>
    <col min="8443" max="8443" width="7.59765625" style="209" customWidth="1"/>
    <col min="8444" max="8444" width="7.09765625" style="209" customWidth="1"/>
    <col min="8445" max="8445" width="7.59765625" style="209" customWidth="1"/>
    <col min="8446" max="8446" width="7.09765625" style="209" customWidth="1"/>
    <col min="8447" max="8447" width="7.3984375" style="209" customWidth="1"/>
    <col min="8448" max="8448" width="7.59765625" style="209" customWidth="1"/>
    <col min="8449" max="8449" width="7.8984375" style="209" customWidth="1"/>
    <col min="8450" max="8450" width="8" style="209" customWidth="1"/>
    <col min="8451" max="8451" width="9.296875" style="209" customWidth="1"/>
    <col min="8452" max="8452" width="9" style="209" customWidth="1"/>
    <col min="8453" max="8454" width="7.69921875" style="209" customWidth="1"/>
    <col min="8455" max="8455" width="7.59765625" style="209" customWidth="1"/>
    <col min="8456" max="8457" width="7.69921875" style="209" customWidth="1"/>
    <col min="8458" max="8458" width="7.59765625" style="209" customWidth="1"/>
    <col min="8459" max="8461" width="0" style="209" hidden="1" customWidth="1"/>
    <col min="8462" max="8643" width="9.09765625" style="209"/>
    <col min="8644" max="8644" width="4.8984375" style="209" customWidth="1"/>
    <col min="8645" max="8645" width="18.59765625" style="209" customWidth="1"/>
    <col min="8646" max="8653" width="7.69921875" style="209" customWidth="1"/>
    <col min="8654" max="8655" width="6.69921875" style="209" customWidth="1"/>
    <col min="8656" max="8656" width="9.69921875" style="209" customWidth="1"/>
    <col min="8657" max="8657" width="9.09765625" style="209" customWidth="1"/>
    <col min="8658" max="8658" width="10.3984375" style="209" customWidth="1"/>
    <col min="8659" max="8664" width="9.09765625" style="209" customWidth="1"/>
    <col min="8665" max="8665" width="13.3984375" style="209" customWidth="1"/>
    <col min="8666" max="8666" width="7.8984375" style="209" customWidth="1"/>
    <col min="8667" max="8667" width="9.59765625" style="209" customWidth="1"/>
    <col min="8668" max="8674" width="7.69921875" style="209" customWidth="1"/>
    <col min="8675" max="8676" width="6.69921875" style="209" customWidth="1"/>
    <col min="8677" max="8677" width="9.69921875" style="209" customWidth="1"/>
    <col min="8678" max="8678" width="9.09765625" style="209" customWidth="1"/>
    <col min="8679" max="8679" width="10.3984375" style="209" customWidth="1"/>
    <col min="8680" max="8685" width="9.09765625" style="209" customWidth="1"/>
    <col min="8686" max="8686" width="13.3984375" style="209" customWidth="1"/>
    <col min="8687" max="8687" width="7.8984375" style="209" customWidth="1"/>
    <col min="8688" max="8688" width="8.69921875" style="209" customWidth="1"/>
    <col min="8689" max="8692" width="7.69921875" style="209" customWidth="1"/>
    <col min="8693" max="8693" width="8.69921875" style="209" customWidth="1"/>
    <col min="8694" max="8698" width="7.69921875" style="209" customWidth="1"/>
    <col min="8699" max="8699" width="7.59765625" style="209" customWidth="1"/>
    <col min="8700" max="8700" width="7.09765625" style="209" customWidth="1"/>
    <col min="8701" max="8701" width="7.59765625" style="209" customWidth="1"/>
    <col min="8702" max="8702" width="7.09765625" style="209" customWidth="1"/>
    <col min="8703" max="8703" width="7.3984375" style="209" customWidth="1"/>
    <col min="8704" max="8704" width="7.59765625" style="209" customWidth="1"/>
    <col min="8705" max="8705" width="7.8984375" style="209" customWidth="1"/>
    <col min="8706" max="8706" width="8" style="209" customWidth="1"/>
    <col min="8707" max="8707" width="9.296875" style="209" customWidth="1"/>
    <col min="8708" max="8708" width="9" style="209" customWidth="1"/>
    <col min="8709" max="8710" width="7.69921875" style="209" customWidth="1"/>
    <col min="8711" max="8711" width="7.59765625" style="209" customWidth="1"/>
    <col min="8712" max="8713" width="7.69921875" style="209" customWidth="1"/>
    <col min="8714" max="8714" width="7.59765625" style="209" customWidth="1"/>
    <col min="8715" max="8717" width="0" style="209" hidden="1" customWidth="1"/>
    <col min="8718" max="8899" width="9.09765625" style="209"/>
    <col min="8900" max="8900" width="4.8984375" style="209" customWidth="1"/>
    <col min="8901" max="8901" width="18.59765625" style="209" customWidth="1"/>
    <col min="8902" max="8909" width="7.69921875" style="209" customWidth="1"/>
    <col min="8910" max="8911" width="6.69921875" style="209" customWidth="1"/>
    <col min="8912" max="8912" width="9.69921875" style="209" customWidth="1"/>
    <col min="8913" max="8913" width="9.09765625" style="209" customWidth="1"/>
    <col min="8914" max="8914" width="10.3984375" style="209" customWidth="1"/>
    <col min="8915" max="8920" width="9.09765625" style="209" customWidth="1"/>
    <col min="8921" max="8921" width="13.3984375" style="209" customWidth="1"/>
    <col min="8922" max="8922" width="7.8984375" style="209" customWidth="1"/>
    <col min="8923" max="8923" width="9.59765625" style="209" customWidth="1"/>
    <col min="8924" max="8930" width="7.69921875" style="209" customWidth="1"/>
    <col min="8931" max="8932" width="6.69921875" style="209" customWidth="1"/>
    <col min="8933" max="8933" width="9.69921875" style="209" customWidth="1"/>
    <col min="8934" max="8934" width="9.09765625" style="209" customWidth="1"/>
    <col min="8935" max="8935" width="10.3984375" style="209" customWidth="1"/>
    <col min="8936" max="8941" width="9.09765625" style="209" customWidth="1"/>
    <col min="8942" max="8942" width="13.3984375" style="209" customWidth="1"/>
    <col min="8943" max="8943" width="7.8984375" style="209" customWidth="1"/>
    <col min="8944" max="8944" width="8.69921875" style="209" customWidth="1"/>
    <col min="8945" max="8948" width="7.69921875" style="209" customWidth="1"/>
    <col min="8949" max="8949" width="8.69921875" style="209" customWidth="1"/>
    <col min="8950" max="8954" width="7.69921875" style="209" customWidth="1"/>
    <col min="8955" max="8955" width="7.59765625" style="209" customWidth="1"/>
    <col min="8956" max="8956" width="7.09765625" style="209" customWidth="1"/>
    <col min="8957" max="8957" width="7.59765625" style="209" customWidth="1"/>
    <col min="8958" max="8958" width="7.09765625" style="209" customWidth="1"/>
    <col min="8959" max="8959" width="7.3984375" style="209" customWidth="1"/>
    <col min="8960" max="8960" width="7.59765625" style="209" customWidth="1"/>
    <col min="8961" max="8961" width="7.8984375" style="209" customWidth="1"/>
    <col min="8962" max="8962" width="8" style="209" customWidth="1"/>
    <col min="8963" max="8963" width="9.296875" style="209" customWidth="1"/>
    <col min="8964" max="8964" width="9" style="209" customWidth="1"/>
    <col min="8965" max="8966" width="7.69921875" style="209" customWidth="1"/>
    <col min="8967" max="8967" width="7.59765625" style="209" customWidth="1"/>
    <col min="8968" max="8969" width="7.69921875" style="209" customWidth="1"/>
    <col min="8970" max="8970" width="7.59765625" style="209" customWidth="1"/>
    <col min="8971" max="8973" width="0" style="209" hidden="1" customWidth="1"/>
    <col min="8974" max="9155" width="9.09765625" style="209"/>
    <col min="9156" max="9156" width="4.8984375" style="209" customWidth="1"/>
    <col min="9157" max="9157" width="18.59765625" style="209" customWidth="1"/>
    <col min="9158" max="9165" width="7.69921875" style="209" customWidth="1"/>
    <col min="9166" max="9167" width="6.69921875" style="209" customWidth="1"/>
    <col min="9168" max="9168" width="9.69921875" style="209" customWidth="1"/>
    <col min="9169" max="9169" width="9.09765625" style="209" customWidth="1"/>
    <col min="9170" max="9170" width="10.3984375" style="209" customWidth="1"/>
    <col min="9171" max="9176" width="9.09765625" style="209" customWidth="1"/>
    <col min="9177" max="9177" width="13.3984375" style="209" customWidth="1"/>
    <col min="9178" max="9178" width="7.8984375" style="209" customWidth="1"/>
    <col min="9179" max="9179" width="9.59765625" style="209" customWidth="1"/>
    <col min="9180" max="9186" width="7.69921875" style="209" customWidth="1"/>
    <col min="9187" max="9188" width="6.69921875" style="209" customWidth="1"/>
    <col min="9189" max="9189" width="9.69921875" style="209" customWidth="1"/>
    <col min="9190" max="9190" width="9.09765625" style="209" customWidth="1"/>
    <col min="9191" max="9191" width="10.3984375" style="209" customWidth="1"/>
    <col min="9192" max="9197" width="9.09765625" style="209" customWidth="1"/>
    <col min="9198" max="9198" width="13.3984375" style="209" customWidth="1"/>
    <col min="9199" max="9199" width="7.8984375" style="209" customWidth="1"/>
    <col min="9200" max="9200" width="8.69921875" style="209" customWidth="1"/>
    <col min="9201" max="9204" width="7.69921875" style="209" customWidth="1"/>
    <col min="9205" max="9205" width="8.69921875" style="209" customWidth="1"/>
    <col min="9206" max="9210" width="7.69921875" style="209" customWidth="1"/>
    <col min="9211" max="9211" width="7.59765625" style="209" customWidth="1"/>
    <col min="9212" max="9212" width="7.09765625" style="209" customWidth="1"/>
    <col min="9213" max="9213" width="7.59765625" style="209" customWidth="1"/>
    <col min="9214" max="9214" width="7.09765625" style="209" customWidth="1"/>
    <col min="9215" max="9215" width="7.3984375" style="209" customWidth="1"/>
    <col min="9216" max="9216" width="7.59765625" style="209" customWidth="1"/>
    <col min="9217" max="9217" width="7.8984375" style="209" customWidth="1"/>
    <col min="9218" max="9218" width="8" style="209" customWidth="1"/>
    <col min="9219" max="9219" width="9.296875" style="209" customWidth="1"/>
    <col min="9220" max="9220" width="9" style="209" customWidth="1"/>
    <col min="9221" max="9222" width="7.69921875" style="209" customWidth="1"/>
    <col min="9223" max="9223" width="7.59765625" style="209" customWidth="1"/>
    <col min="9224" max="9225" width="7.69921875" style="209" customWidth="1"/>
    <col min="9226" max="9226" width="7.59765625" style="209" customWidth="1"/>
    <col min="9227" max="9229" width="0" style="209" hidden="1" customWidth="1"/>
    <col min="9230" max="9411" width="9.09765625" style="209"/>
    <col min="9412" max="9412" width="4.8984375" style="209" customWidth="1"/>
    <col min="9413" max="9413" width="18.59765625" style="209" customWidth="1"/>
    <col min="9414" max="9421" width="7.69921875" style="209" customWidth="1"/>
    <col min="9422" max="9423" width="6.69921875" style="209" customWidth="1"/>
    <col min="9424" max="9424" width="9.69921875" style="209" customWidth="1"/>
    <col min="9425" max="9425" width="9.09765625" style="209" customWidth="1"/>
    <col min="9426" max="9426" width="10.3984375" style="209" customWidth="1"/>
    <col min="9427" max="9432" width="9.09765625" style="209" customWidth="1"/>
    <col min="9433" max="9433" width="13.3984375" style="209" customWidth="1"/>
    <col min="9434" max="9434" width="7.8984375" style="209" customWidth="1"/>
    <col min="9435" max="9435" width="9.59765625" style="209" customWidth="1"/>
    <col min="9436" max="9442" width="7.69921875" style="209" customWidth="1"/>
    <col min="9443" max="9444" width="6.69921875" style="209" customWidth="1"/>
    <col min="9445" max="9445" width="9.69921875" style="209" customWidth="1"/>
    <col min="9446" max="9446" width="9.09765625" style="209" customWidth="1"/>
    <col min="9447" max="9447" width="10.3984375" style="209" customWidth="1"/>
    <col min="9448" max="9453" width="9.09765625" style="209" customWidth="1"/>
    <col min="9454" max="9454" width="13.3984375" style="209" customWidth="1"/>
    <col min="9455" max="9455" width="7.8984375" style="209" customWidth="1"/>
    <col min="9456" max="9456" width="8.69921875" style="209" customWidth="1"/>
    <col min="9457" max="9460" width="7.69921875" style="209" customWidth="1"/>
    <col min="9461" max="9461" width="8.69921875" style="209" customWidth="1"/>
    <col min="9462" max="9466" width="7.69921875" style="209" customWidth="1"/>
    <col min="9467" max="9467" width="7.59765625" style="209" customWidth="1"/>
    <col min="9468" max="9468" width="7.09765625" style="209" customWidth="1"/>
    <col min="9469" max="9469" width="7.59765625" style="209" customWidth="1"/>
    <col min="9470" max="9470" width="7.09765625" style="209" customWidth="1"/>
    <col min="9471" max="9471" width="7.3984375" style="209" customWidth="1"/>
    <col min="9472" max="9472" width="7.59765625" style="209" customWidth="1"/>
    <col min="9473" max="9473" width="7.8984375" style="209" customWidth="1"/>
    <col min="9474" max="9474" width="8" style="209" customWidth="1"/>
    <col min="9475" max="9475" width="9.296875" style="209" customWidth="1"/>
    <col min="9476" max="9476" width="9" style="209" customWidth="1"/>
    <col min="9477" max="9478" width="7.69921875" style="209" customWidth="1"/>
    <col min="9479" max="9479" width="7.59765625" style="209" customWidth="1"/>
    <col min="9480" max="9481" width="7.69921875" style="209" customWidth="1"/>
    <col min="9482" max="9482" width="7.59765625" style="209" customWidth="1"/>
    <col min="9483" max="9485" width="0" style="209" hidden="1" customWidth="1"/>
    <col min="9486" max="9667" width="9.09765625" style="209"/>
    <col min="9668" max="9668" width="4.8984375" style="209" customWidth="1"/>
    <col min="9669" max="9669" width="18.59765625" style="209" customWidth="1"/>
    <col min="9670" max="9677" width="7.69921875" style="209" customWidth="1"/>
    <col min="9678" max="9679" width="6.69921875" style="209" customWidth="1"/>
    <col min="9680" max="9680" width="9.69921875" style="209" customWidth="1"/>
    <col min="9681" max="9681" width="9.09765625" style="209" customWidth="1"/>
    <col min="9682" max="9682" width="10.3984375" style="209" customWidth="1"/>
    <col min="9683" max="9688" width="9.09765625" style="209" customWidth="1"/>
    <col min="9689" max="9689" width="13.3984375" style="209" customWidth="1"/>
    <col min="9690" max="9690" width="7.8984375" style="209" customWidth="1"/>
    <col min="9691" max="9691" width="9.59765625" style="209" customWidth="1"/>
    <col min="9692" max="9698" width="7.69921875" style="209" customWidth="1"/>
    <col min="9699" max="9700" width="6.69921875" style="209" customWidth="1"/>
    <col min="9701" max="9701" width="9.69921875" style="209" customWidth="1"/>
    <col min="9702" max="9702" width="9.09765625" style="209" customWidth="1"/>
    <col min="9703" max="9703" width="10.3984375" style="209" customWidth="1"/>
    <col min="9704" max="9709" width="9.09765625" style="209" customWidth="1"/>
    <col min="9710" max="9710" width="13.3984375" style="209" customWidth="1"/>
    <col min="9711" max="9711" width="7.8984375" style="209" customWidth="1"/>
    <col min="9712" max="9712" width="8.69921875" style="209" customWidth="1"/>
    <col min="9713" max="9716" width="7.69921875" style="209" customWidth="1"/>
    <col min="9717" max="9717" width="8.69921875" style="209" customWidth="1"/>
    <col min="9718" max="9722" width="7.69921875" style="209" customWidth="1"/>
    <col min="9723" max="9723" width="7.59765625" style="209" customWidth="1"/>
    <col min="9724" max="9724" width="7.09765625" style="209" customWidth="1"/>
    <col min="9725" max="9725" width="7.59765625" style="209" customWidth="1"/>
    <col min="9726" max="9726" width="7.09765625" style="209" customWidth="1"/>
    <col min="9727" max="9727" width="7.3984375" style="209" customWidth="1"/>
    <col min="9728" max="9728" width="7.59765625" style="209" customWidth="1"/>
    <col min="9729" max="9729" width="7.8984375" style="209" customWidth="1"/>
    <col min="9730" max="9730" width="8" style="209" customWidth="1"/>
    <col min="9731" max="9731" width="9.296875" style="209" customWidth="1"/>
    <col min="9732" max="9732" width="9" style="209" customWidth="1"/>
    <col min="9733" max="9734" width="7.69921875" style="209" customWidth="1"/>
    <col min="9735" max="9735" width="7.59765625" style="209" customWidth="1"/>
    <col min="9736" max="9737" width="7.69921875" style="209" customWidth="1"/>
    <col min="9738" max="9738" width="7.59765625" style="209" customWidth="1"/>
    <col min="9739" max="9741" width="0" style="209" hidden="1" customWidth="1"/>
    <col min="9742" max="9923" width="9.09765625" style="209"/>
    <col min="9924" max="9924" width="4.8984375" style="209" customWidth="1"/>
    <col min="9925" max="9925" width="18.59765625" style="209" customWidth="1"/>
    <col min="9926" max="9933" width="7.69921875" style="209" customWidth="1"/>
    <col min="9934" max="9935" width="6.69921875" style="209" customWidth="1"/>
    <col min="9936" max="9936" width="9.69921875" style="209" customWidth="1"/>
    <col min="9937" max="9937" width="9.09765625" style="209" customWidth="1"/>
    <col min="9938" max="9938" width="10.3984375" style="209" customWidth="1"/>
    <col min="9939" max="9944" width="9.09765625" style="209" customWidth="1"/>
    <col min="9945" max="9945" width="13.3984375" style="209" customWidth="1"/>
    <col min="9946" max="9946" width="7.8984375" style="209" customWidth="1"/>
    <col min="9947" max="9947" width="9.59765625" style="209" customWidth="1"/>
    <col min="9948" max="9954" width="7.69921875" style="209" customWidth="1"/>
    <col min="9955" max="9956" width="6.69921875" style="209" customWidth="1"/>
    <col min="9957" max="9957" width="9.69921875" style="209" customWidth="1"/>
    <col min="9958" max="9958" width="9.09765625" style="209" customWidth="1"/>
    <col min="9959" max="9959" width="10.3984375" style="209" customWidth="1"/>
    <col min="9960" max="9965" width="9.09765625" style="209" customWidth="1"/>
    <col min="9966" max="9966" width="13.3984375" style="209" customWidth="1"/>
    <col min="9967" max="9967" width="7.8984375" style="209" customWidth="1"/>
    <col min="9968" max="9968" width="8.69921875" style="209" customWidth="1"/>
    <col min="9969" max="9972" width="7.69921875" style="209" customWidth="1"/>
    <col min="9973" max="9973" width="8.69921875" style="209" customWidth="1"/>
    <col min="9974" max="9978" width="7.69921875" style="209" customWidth="1"/>
    <col min="9979" max="9979" width="7.59765625" style="209" customWidth="1"/>
    <col min="9980" max="9980" width="7.09765625" style="209" customWidth="1"/>
    <col min="9981" max="9981" width="7.59765625" style="209" customWidth="1"/>
    <col min="9982" max="9982" width="7.09765625" style="209" customWidth="1"/>
    <col min="9983" max="9983" width="7.3984375" style="209" customWidth="1"/>
    <col min="9984" max="9984" width="7.59765625" style="209" customWidth="1"/>
    <col min="9985" max="9985" width="7.8984375" style="209" customWidth="1"/>
    <col min="9986" max="9986" width="8" style="209" customWidth="1"/>
    <col min="9987" max="9987" width="9.296875" style="209" customWidth="1"/>
    <col min="9988" max="9988" width="9" style="209" customWidth="1"/>
    <col min="9989" max="9990" width="7.69921875" style="209" customWidth="1"/>
    <col min="9991" max="9991" width="7.59765625" style="209" customWidth="1"/>
    <col min="9992" max="9993" width="7.69921875" style="209" customWidth="1"/>
    <col min="9994" max="9994" width="7.59765625" style="209" customWidth="1"/>
    <col min="9995" max="9997" width="0" style="209" hidden="1" customWidth="1"/>
    <col min="9998" max="10179" width="9.09765625" style="209"/>
    <col min="10180" max="10180" width="4.8984375" style="209" customWidth="1"/>
    <col min="10181" max="10181" width="18.59765625" style="209" customWidth="1"/>
    <col min="10182" max="10189" width="7.69921875" style="209" customWidth="1"/>
    <col min="10190" max="10191" width="6.69921875" style="209" customWidth="1"/>
    <col min="10192" max="10192" width="9.69921875" style="209" customWidth="1"/>
    <col min="10193" max="10193" width="9.09765625" style="209" customWidth="1"/>
    <col min="10194" max="10194" width="10.3984375" style="209" customWidth="1"/>
    <col min="10195" max="10200" width="9.09765625" style="209" customWidth="1"/>
    <col min="10201" max="10201" width="13.3984375" style="209" customWidth="1"/>
    <col min="10202" max="10202" width="7.8984375" style="209" customWidth="1"/>
    <col min="10203" max="10203" width="9.59765625" style="209" customWidth="1"/>
    <col min="10204" max="10210" width="7.69921875" style="209" customWidth="1"/>
    <col min="10211" max="10212" width="6.69921875" style="209" customWidth="1"/>
    <col min="10213" max="10213" width="9.69921875" style="209" customWidth="1"/>
    <col min="10214" max="10214" width="9.09765625" style="209" customWidth="1"/>
    <col min="10215" max="10215" width="10.3984375" style="209" customWidth="1"/>
    <col min="10216" max="10221" width="9.09765625" style="209" customWidth="1"/>
    <col min="10222" max="10222" width="13.3984375" style="209" customWidth="1"/>
    <col min="10223" max="10223" width="7.8984375" style="209" customWidth="1"/>
    <col min="10224" max="10224" width="8.69921875" style="209" customWidth="1"/>
    <col min="10225" max="10228" width="7.69921875" style="209" customWidth="1"/>
    <col min="10229" max="10229" width="8.69921875" style="209" customWidth="1"/>
    <col min="10230" max="10234" width="7.69921875" style="209" customWidth="1"/>
    <col min="10235" max="10235" width="7.59765625" style="209" customWidth="1"/>
    <col min="10236" max="10236" width="7.09765625" style="209" customWidth="1"/>
    <col min="10237" max="10237" width="7.59765625" style="209" customWidth="1"/>
    <col min="10238" max="10238" width="7.09765625" style="209" customWidth="1"/>
    <col min="10239" max="10239" width="7.3984375" style="209" customWidth="1"/>
    <col min="10240" max="10240" width="7.59765625" style="209" customWidth="1"/>
    <col min="10241" max="10241" width="7.8984375" style="209" customWidth="1"/>
    <col min="10242" max="10242" width="8" style="209" customWidth="1"/>
    <col min="10243" max="10243" width="9.296875" style="209" customWidth="1"/>
    <col min="10244" max="10244" width="9" style="209" customWidth="1"/>
    <col min="10245" max="10246" width="7.69921875" style="209" customWidth="1"/>
    <col min="10247" max="10247" width="7.59765625" style="209" customWidth="1"/>
    <col min="10248" max="10249" width="7.69921875" style="209" customWidth="1"/>
    <col min="10250" max="10250" width="7.59765625" style="209" customWidth="1"/>
    <col min="10251" max="10253" width="0" style="209" hidden="1" customWidth="1"/>
    <col min="10254" max="10435" width="9.09765625" style="209"/>
    <col min="10436" max="10436" width="4.8984375" style="209" customWidth="1"/>
    <col min="10437" max="10437" width="18.59765625" style="209" customWidth="1"/>
    <col min="10438" max="10445" width="7.69921875" style="209" customWidth="1"/>
    <col min="10446" max="10447" width="6.69921875" style="209" customWidth="1"/>
    <col min="10448" max="10448" width="9.69921875" style="209" customWidth="1"/>
    <col min="10449" max="10449" width="9.09765625" style="209" customWidth="1"/>
    <col min="10450" max="10450" width="10.3984375" style="209" customWidth="1"/>
    <col min="10451" max="10456" width="9.09765625" style="209" customWidth="1"/>
    <col min="10457" max="10457" width="13.3984375" style="209" customWidth="1"/>
    <col min="10458" max="10458" width="7.8984375" style="209" customWidth="1"/>
    <col min="10459" max="10459" width="9.59765625" style="209" customWidth="1"/>
    <col min="10460" max="10466" width="7.69921875" style="209" customWidth="1"/>
    <col min="10467" max="10468" width="6.69921875" style="209" customWidth="1"/>
    <col min="10469" max="10469" width="9.69921875" style="209" customWidth="1"/>
    <col min="10470" max="10470" width="9.09765625" style="209" customWidth="1"/>
    <col min="10471" max="10471" width="10.3984375" style="209" customWidth="1"/>
    <col min="10472" max="10477" width="9.09765625" style="209" customWidth="1"/>
    <col min="10478" max="10478" width="13.3984375" style="209" customWidth="1"/>
    <col min="10479" max="10479" width="7.8984375" style="209" customWidth="1"/>
    <col min="10480" max="10480" width="8.69921875" style="209" customWidth="1"/>
    <col min="10481" max="10484" width="7.69921875" style="209" customWidth="1"/>
    <col min="10485" max="10485" width="8.69921875" style="209" customWidth="1"/>
    <col min="10486" max="10490" width="7.69921875" style="209" customWidth="1"/>
    <col min="10491" max="10491" width="7.59765625" style="209" customWidth="1"/>
    <col min="10492" max="10492" width="7.09765625" style="209" customWidth="1"/>
    <col min="10493" max="10493" width="7.59765625" style="209" customWidth="1"/>
    <col min="10494" max="10494" width="7.09765625" style="209" customWidth="1"/>
    <col min="10495" max="10495" width="7.3984375" style="209" customWidth="1"/>
    <col min="10496" max="10496" width="7.59765625" style="209" customWidth="1"/>
    <col min="10497" max="10497" width="7.8984375" style="209" customWidth="1"/>
    <col min="10498" max="10498" width="8" style="209" customWidth="1"/>
    <col min="10499" max="10499" width="9.296875" style="209" customWidth="1"/>
    <col min="10500" max="10500" width="9" style="209" customWidth="1"/>
    <col min="10501" max="10502" width="7.69921875" style="209" customWidth="1"/>
    <col min="10503" max="10503" width="7.59765625" style="209" customWidth="1"/>
    <col min="10504" max="10505" width="7.69921875" style="209" customWidth="1"/>
    <col min="10506" max="10506" width="7.59765625" style="209" customWidth="1"/>
    <col min="10507" max="10509" width="0" style="209" hidden="1" customWidth="1"/>
    <col min="10510" max="10691" width="9.09765625" style="209"/>
    <col min="10692" max="10692" width="4.8984375" style="209" customWidth="1"/>
    <col min="10693" max="10693" width="18.59765625" style="209" customWidth="1"/>
    <col min="10694" max="10701" width="7.69921875" style="209" customWidth="1"/>
    <col min="10702" max="10703" width="6.69921875" style="209" customWidth="1"/>
    <col min="10704" max="10704" width="9.69921875" style="209" customWidth="1"/>
    <col min="10705" max="10705" width="9.09765625" style="209" customWidth="1"/>
    <col min="10706" max="10706" width="10.3984375" style="209" customWidth="1"/>
    <col min="10707" max="10712" width="9.09765625" style="209" customWidth="1"/>
    <col min="10713" max="10713" width="13.3984375" style="209" customWidth="1"/>
    <col min="10714" max="10714" width="7.8984375" style="209" customWidth="1"/>
    <col min="10715" max="10715" width="9.59765625" style="209" customWidth="1"/>
    <col min="10716" max="10722" width="7.69921875" style="209" customWidth="1"/>
    <col min="10723" max="10724" width="6.69921875" style="209" customWidth="1"/>
    <col min="10725" max="10725" width="9.69921875" style="209" customWidth="1"/>
    <col min="10726" max="10726" width="9.09765625" style="209" customWidth="1"/>
    <col min="10727" max="10727" width="10.3984375" style="209" customWidth="1"/>
    <col min="10728" max="10733" width="9.09765625" style="209" customWidth="1"/>
    <col min="10734" max="10734" width="13.3984375" style="209" customWidth="1"/>
    <col min="10735" max="10735" width="7.8984375" style="209" customWidth="1"/>
    <col min="10736" max="10736" width="8.69921875" style="209" customWidth="1"/>
    <col min="10737" max="10740" width="7.69921875" style="209" customWidth="1"/>
    <col min="10741" max="10741" width="8.69921875" style="209" customWidth="1"/>
    <col min="10742" max="10746" width="7.69921875" style="209" customWidth="1"/>
    <col min="10747" max="10747" width="7.59765625" style="209" customWidth="1"/>
    <col min="10748" max="10748" width="7.09765625" style="209" customWidth="1"/>
    <col min="10749" max="10749" width="7.59765625" style="209" customWidth="1"/>
    <col min="10750" max="10750" width="7.09765625" style="209" customWidth="1"/>
    <col min="10751" max="10751" width="7.3984375" style="209" customWidth="1"/>
    <col min="10752" max="10752" width="7.59765625" style="209" customWidth="1"/>
    <col min="10753" max="10753" width="7.8984375" style="209" customWidth="1"/>
    <col min="10754" max="10754" width="8" style="209" customWidth="1"/>
    <col min="10755" max="10755" width="9.296875" style="209" customWidth="1"/>
    <col min="10756" max="10756" width="9" style="209" customWidth="1"/>
    <col min="10757" max="10758" width="7.69921875" style="209" customWidth="1"/>
    <col min="10759" max="10759" width="7.59765625" style="209" customWidth="1"/>
    <col min="10760" max="10761" width="7.69921875" style="209" customWidth="1"/>
    <col min="10762" max="10762" width="7.59765625" style="209" customWidth="1"/>
    <col min="10763" max="10765" width="0" style="209" hidden="1" customWidth="1"/>
    <col min="10766" max="10947" width="9.09765625" style="209"/>
    <col min="10948" max="10948" width="4.8984375" style="209" customWidth="1"/>
    <col min="10949" max="10949" width="18.59765625" style="209" customWidth="1"/>
    <col min="10950" max="10957" width="7.69921875" style="209" customWidth="1"/>
    <col min="10958" max="10959" width="6.69921875" style="209" customWidth="1"/>
    <col min="10960" max="10960" width="9.69921875" style="209" customWidth="1"/>
    <col min="10961" max="10961" width="9.09765625" style="209" customWidth="1"/>
    <col min="10962" max="10962" width="10.3984375" style="209" customWidth="1"/>
    <col min="10963" max="10968" width="9.09765625" style="209" customWidth="1"/>
    <col min="10969" max="10969" width="13.3984375" style="209" customWidth="1"/>
    <col min="10970" max="10970" width="7.8984375" style="209" customWidth="1"/>
    <col min="10971" max="10971" width="9.59765625" style="209" customWidth="1"/>
    <col min="10972" max="10978" width="7.69921875" style="209" customWidth="1"/>
    <col min="10979" max="10980" width="6.69921875" style="209" customWidth="1"/>
    <col min="10981" max="10981" width="9.69921875" style="209" customWidth="1"/>
    <col min="10982" max="10982" width="9.09765625" style="209" customWidth="1"/>
    <col min="10983" max="10983" width="10.3984375" style="209" customWidth="1"/>
    <col min="10984" max="10989" width="9.09765625" style="209" customWidth="1"/>
    <col min="10990" max="10990" width="13.3984375" style="209" customWidth="1"/>
    <col min="10991" max="10991" width="7.8984375" style="209" customWidth="1"/>
    <col min="10992" max="10992" width="8.69921875" style="209" customWidth="1"/>
    <col min="10993" max="10996" width="7.69921875" style="209" customWidth="1"/>
    <col min="10997" max="10997" width="8.69921875" style="209" customWidth="1"/>
    <col min="10998" max="11002" width="7.69921875" style="209" customWidth="1"/>
    <col min="11003" max="11003" width="7.59765625" style="209" customWidth="1"/>
    <col min="11004" max="11004" width="7.09765625" style="209" customWidth="1"/>
    <col min="11005" max="11005" width="7.59765625" style="209" customWidth="1"/>
    <col min="11006" max="11006" width="7.09765625" style="209" customWidth="1"/>
    <col min="11007" max="11007" width="7.3984375" style="209" customWidth="1"/>
    <col min="11008" max="11008" width="7.59765625" style="209" customWidth="1"/>
    <col min="11009" max="11009" width="7.8984375" style="209" customWidth="1"/>
    <col min="11010" max="11010" width="8" style="209" customWidth="1"/>
    <col min="11011" max="11011" width="9.296875" style="209" customWidth="1"/>
    <col min="11012" max="11012" width="9" style="209" customWidth="1"/>
    <col min="11013" max="11014" width="7.69921875" style="209" customWidth="1"/>
    <col min="11015" max="11015" width="7.59765625" style="209" customWidth="1"/>
    <col min="11016" max="11017" width="7.69921875" style="209" customWidth="1"/>
    <col min="11018" max="11018" width="7.59765625" style="209" customWidth="1"/>
    <col min="11019" max="11021" width="0" style="209" hidden="1" customWidth="1"/>
    <col min="11022" max="11203" width="9.09765625" style="209"/>
    <col min="11204" max="11204" width="4.8984375" style="209" customWidth="1"/>
    <col min="11205" max="11205" width="18.59765625" style="209" customWidth="1"/>
    <col min="11206" max="11213" width="7.69921875" style="209" customWidth="1"/>
    <col min="11214" max="11215" width="6.69921875" style="209" customWidth="1"/>
    <col min="11216" max="11216" width="9.69921875" style="209" customWidth="1"/>
    <col min="11217" max="11217" width="9.09765625" style="209" customWidth="1"/>
    <col min="11218" max="11218" width="10.3984375" style="209" customWidth="1"/>
    <col min="11219" max="11224" width="9.09765625" style="209" customWidth="1"/>
    <col min="11225" max="11225" width="13.3984375" style="209" customWidth="1"/>
    <col min="11226" max="11226" width="7.8984375" style="209" customWidth="1"/>
    <col min="11227" max="11227" width="9.59765625" style="209" customWidth="1"/>
    <col min="11228" max="11234" width="7.69921875" style="209" customWidth="1"/>
    <col min="11235" max="11236" width="6.69921875" style="209" customWidth="1"/>
    <col min="11237" max="11237" width="9.69921875" style="209" customWidth="1"/>
    <col min="11238" max="11238" width="9.09765625" style="209" customWidth="1"/>
    <col min="11239" max="11239" width="10.3984375" style="209" customWidth="1"/>
    <col min="11240" max="11245" width="9.09765625" style="209" customWidth="1"/>
    <col min="11246" max="11246" width="13.3984375" style="209" customWidth="1"/>
    <col min="11247" max="11247" width="7.8984375" style="209" customWidth="1"/>
    <col min="11248" max="11248" width="8.69921875" style="209" customWidth="1"/>
    <col min="11249" max="11252" width="7.69921875" style="209" customWidth="1"/>
    <col min="11253" max="11253" width="8.69921875" style="209" customWidth="1"/>
    <col min="11254" max="11258" width="7.69921875" style="209" customWidth="1"/>
    <col min="11259" max="11259" width="7.59765625" style="209" customWidth="1"/>
    <col min="11260" max="11260" width="7.09765625" style="209" customWidth="1"/>
    <col min="11261" max="11261" width="7.59765625" style="209" customWidth="1"/>
    <col min="11262" max="11262" width="7.09765625" style="209" customWidth="1"/>
    <col min="11263" max="11263" width="7.3984375" style="209" customWidth="1"/>
    <col min="11264" max="11264" width="7.59765625" style="209" customWidth="1"/>
    <col min="11265" max="11265" width="7.8984375" style="209" customWidth="1"/>
    <col min="11266" max="11266" width="8" style="209" customWidth="1"/>
    <col min="11267" max="11267" width="9.296875" style="209" customWidth="1"/>
    <col min="11268" max="11268" width="9" style="209" customWidth="1"/>
    <col min="11269" max="11270" width="7.69921875" style="209" customWidth="1"/>
    <col min="11271" max="11271" width="7.59765625" style="209" customWidth="1"/>
    <col min="11272" max="11273" width="7.69921875" style="209" customWidth="1"/>
    <col min="11274" max="11274" width="7.59765625" style="209" customWidth="1"/>
    <col min="11275" max="11277" width="0" style="209" hidden="1" customWidth="1"/>
    <col min="11278" max="11459" width="9.09765625" style="209"/>
    <col min="11460" max="11460" width="4.8984375" style="209" customWidth="1"/>
    <col min="11461" max="11461" width="18.59765625" style="209" customWidth="1"/>
    <col min="11462" max="11469" width="7.69921875" style="209" customWidth="1"/>
    <col min="11470" max="11471" width="6.69921875" style="209" customWidth="1"/>
    <col min="11472" max="11472" width="9.69921875" style="209" customWidth="1"/>
    <col min="11473" max="11473" width="9.09765625" style="209" customWidth="1"/>
    <col min="11474" max="11474" width="10.3984375" style="209" customWidth="1"/>
    <col min="11475" max="11480" width="9.09765625" style="209" customWidth="1"/>
    <col min="11481" max="11481" width="13.3984375" style="209" customWidth="1"/>
    <col min="11482" max="11482" width="7.8984375" style="209" customWidth="1"/>
    <col min="11483" max="11483" width="9.59765625" style="209" customWidth="1"/>
    <col min="11484" max="11490" width="7.69921875" style="209" customWidth="1"/>
    <col min="11491" max="11492" width="6.69921875" style="209" customWidth="1"/>
    <col min="11493" max="11493" width="9.69921875" style="209" customWidth="1"/>
    <col min="11494" max="11494" width="9.09765625" style="209" customWidth="1"/>
    <col min="11495" max="11495" width="10.3984375" style="209" customWidth="1"/>
    <col min="11496" max="11501" width="9.09765625" style="209" customWidth="1"/>
    <col min="11502" max="11502" width="13.3984375" style="209" customWidth="1"/>
    <col min="11503" max="11503" width="7.8984375" style="209" customWidth="1"/>
    <col min="11504" max="11504" width="8.69921875" style="209" customWidth="1"/>
    <col min="11505" max="11508" width="7.69921875" style="209" customWidth="1"/>
    <col min="11509" max="11509" width="8.69921875" style="209" customWidth="1"/>
    <col min="11510" max="11514" width="7.69921875" style="209" customWidth="1"/>
    <col min="11515" max="11515" width="7.59765625" style="209" customWidth="1"/>
    <col min="11516" max="11516" width="7.09765625" style="209" customWidth="1"/>
    <col min="11517" max="11517" width="7.59765625" style="209" customWidth="1"/>
    <col min="11518" max="11518" width="7.09765625" style="209" customWidth="1"/>
    <col min="11519" max="11519" width="7.3984375" style="209" customWidth="1"/>
    <col min="11520" max="11520" width="7.59765625" style="209" customWidth="1"/>
    <col min="11521" max="11521" width="7.8984375" style="209" customWidth="1"/>
    <col min="11522" max="11522" width="8" style="209" customWidth="1"/>
    <col min="11523" max="11523" width="9.296875" style="209" customWidth="1"/>
    <col min="11524" max="11524" width="9" style="209" customWidth="1"/>
    <col min="11525" max="11526" width="7.69921875" style="209" customWidth="1"/>
    <col min="11527" max="11527" width="7.59765625" style="209" customWidth="1"/>
    <col min="11528" max="11529" width="7.69921875" style="209" customWidth="1"/>
    <col min="11530" max="11530" width="7.59765625" style="209" customWidth="1"/>
    <col min="11531" max="11533" width="0" style="209" hidden="1" customWidth="1"/>
    <col min="11534" max="11715" width="9.09765625" style="209"/>
    <col min="11716" max="11716" width="4.8984375" style="209" customWidth="1"/>
    <col min="11717" max="11717" width="18.59765625" style="209" customWidth="1"/>
    <col min="11718" max="11725" width="7.69921875" style="209" customWidth="1"/>
    <col min="11726" max="11727" width="6.69921875" style="209" customWidth="1"/>
    <col min="11728" max="11728" width="9.69921875" style="209" customWidth="1"/>
    <col min="11729" max="11729" width="9.09765625" style="209" customWidth="1"/>
    <col min="11730" max="11730" width="10.3984375" style="209" customWidth="1"/>
    <col min="11731" max="11736" width="9.09765625" style="209" customWidth="1"/>
    <col min="11737" max="11737" width="13.3984375" style="209" customWidth="1"/>
    <col min="11738" max="11738" width="7.8984375" style="209" customWidth="1"/>
    <col min="11739" max="11739" width="9.59765625" style="209" customWidth="1"/>
    <col min="11740" max="11746" width="7.69921875" style="209" customWidth="1"/>
    <col min="11747" max="11748" width="6.69921875" style="209" customWidth="1"/>
    <col min="11749" max="11749" width="9.69921875" style="209" customWidth="1"/>
    <col min="11750" max="11750" width="9.09765625" style="209" customWidth="1"/>
    <col min="11751" max="11751" width="10.3984375" style="209" customWidth="1"/>
    <col min="11752" max="11757" width="9.09765625" style="209" customWidth="1"/>
    <col min="11758" max="11758" width="13.3984375" style="209" customWidth="1"/>
    <col min="11759" max="11759" width="7.8984375" style="209" customWidth="1"/>
    <col min="11760" max="11760" width="8.69921875" style="209" customWidth="1"/>
    <col min="11761" max="11764" width="7.69921875" style="209" customWidth="1"/>
    <col min="11765" max="11765" width="8.69921875" style="209" customWidth="1"/>
    <col min="11766" max="11770" width="7.69921875" style="209" customWidth="1"/>
    <col min="11771" max="11771" width="7.59765625" style="209" customWidth="1"/>
    <col min="11772" max="11772" width="7.09765625" style="209" customWidth="1"/>
    <col min="11773" max="11773" width="7.59765625" style="209" customWidth="1"/>
    <col min="11774" max="11774" width="7.09765625" style="209" customWidth="1"/>
    <col min="11775" max="11775" width="7.3984375" style="209" customWidth="1"/>
    <col min="11776" max="11776" width="7.59765625" style="209" customWidth="1"/>
    <col min="11777" max="11777" width="7.8984375" style="209" customWidth="1"/>
    <col min="11778" max="11778" width="8" style="209" customWidth="1"/>
    <col min="11779" max="11779" width="9.296875" style="209" customWidth="1"/>
    <col min="11780" max="11780" width="9" style="209" customWidth="1"/>
    <col min="11781" max="11782" width="7.69921875" style="209" customWidth="1"/>
    <col min="11783" max="11783" width="7.59765625" style="209" customWidth="1"/>
    <col min="11784" max="11785" width="7.69921875" style="209" customWidth="1"/>
    <col min="11786" max="11786" width="7.59765625" style="209" customWidth="1"/>
    <col min="11787" max="11789" width="0" style="209" hidden="1" customWidth="1"/>
    <col min="11790" max="11971" width="9.09765625" style="209"/>
    <col min="11972" max="11972" width="4.8984375" style="209" customWidth="1"/>
    <col min="11973" max="11973" width="18.59765625" style="209" customWidth="1"/>
    <col min="11974" max="11981" width="7.69921875" style="209" customWidth="1"/>
    <col min="11982" max="11983" width="6.69921875" style="209" customWidth="1"/>
    <col min="11984" max="11984" width="9.69921875" style="209" customWidth="1"/>
    <col min="11985" max="11985" width="9.09765625" style="209" customWidth="1"/>
    <col min="11986" max="11986" width="10.3984375" style="209" customWidth="1"/>
    <col min="11987" max="11992" width="9.09765625" style="209" customWidth="1"/>
    <col min="11993" max="11993" width="13.3984375" style="209" customWidth="1"/>
    <col min="11994" max="11994" width="7.8984375" style="209" customWidth="1"/>
    <col min="11995" max="11995" width="9.59765625" style="209" customWidth="1"/>
    <col min="11996" max="12002" width="7.69921875" style="209" customWidth="1"/>
    <col min="12003" max="12004" width="6.69921875" style="209" customWidth="1"/>
    <col min="12005" max="12005" width="9.69921875" style="209" customWidth="1"/>
    <col min="12006" max="12006" width="9.09765625" style="209" customWidth="1"/>
    <col min="12007" max="12007" width="10.3984375" style="209" customWidth="1"/>
    <col min="12008" max="12013" width="9.09765625" style="209" customWidth="1"/>
    <col min="12014" max="12014" width="13.3984375" style="209" customWidth="1"/>
    <col min="12015" max="12015" width="7.8984375" style="209" customWidth="1"/>
    <col min="12016" max="12016" width="8.69921875" style="209" customWidth="1"/>
    <col min="12017" max="12020" width="7.69921875" style="209" customWidth="1"/>
    <col min="12021" max="12021" width="8.69921875" style="209" customWidth="1"/>
    <col min="12022" max="12026" width="7.69921875" style="209" customWidth="1"/>
    <col min="12027" max="12027" width="7.59765625" style="209" customWidth="1"/>
    <col min="12028" max="12028" width="7.09765625" style="209" customWidth="1"/>
    <col min="12029" max="12029" width="7.59765625" style="209" customWidth="1"/>
    <col min="12030" max="12030" width="7.09765625" style="209" customWidth="1"/>
    <col min="12031" max="12031" width="7.3984375" style="209" customWidth="1"/>
    <col min="12032" max="12032" width="7.59765625" style="209" customWidth="1"/>
    <col min="12033" max="12033" width="7.8984375" style="209" customWidth="1"/>
    <col min="12034" max="12034" width="8" style="209" customWidth="1"/>
    <col min="12035" max="12035" width="9.296875" style="209" customWidth="1"/>
    <col min="12036" max="12036" width="9" style="209" customWidth="1"/>
    <col min="12037" max="12038" width="7.69921875" style="209" customWidth="1"/>
    <col min="12039" max="12039" width="7.59765625" style="209" customWidth="1"/>
    <col min="12040" max="12041" width="7.69921875" style="209" customWidth="1"/>
    <col min="12042" max="12042" width="7.59765625" style="209" customWidth="1"/>
    <col min="12043" max="12045" width="0" style="209" hidden="1" customWidth="1"/>
    <col min="12046" max="12227" width="9.09765625" style="209"/>
    <col min="12228" max="12228" width="4.8984375" style="209" customWidth="1"/>
    <col min="12229" max="12229" width="18.59765625" style="209" customWidth="1"/>
    <col min="12230" max="12237" width="7.69921875" style="209" customWidth="1"/>
    <col min="12238" max="12239" width="6.69921875" style="209" customWidth="1"/>
    <col min="12240" max="12240" width="9.69921875" style="209" customWidth="1"/>
    <col min="12241" max="12241" width="9.09765625" style="209" customWidth="1"/>
    <col min="12242" max="12242" width="10.3984375" style="209" customWidth="1"/>
    <col min="12243" max="12248" width="9.09765625" style="209" customWidth="1"/>
    <col min="12249" max="12249" width="13.3984375" style="209" customWidth="1"/>
    <col min="12250" max="12250" width="7.8984375" style="209" customWidth="1"/>
    <col min="12251" max="12251" width="9.59765625" style="209" customWidth="1"/>
    <col min="12252" max="12258" width="7.69921875" style="209" customWidth="1"/>
    <col min="12259" max="12260" width="6.69921875" style="209" customWidth="1"/>
    <col min="12261" max="12261" width="9.69921875" style="209" customWidth="1"/>
    <col min="12262" max="12262" width="9.09765625" style="209" customWidth="1"/>
    <col min="12263" max="12263" width="10.3984375" style="209" customWidth="1"/>
    <col min="12264" max="12269" width="9.09765625" style="209" customWidth="1"/>
    <col min="12270" max="12270" width="13.3984375" style="209" customWidth="1"/>
    <col min="12271" max="12271" width="7.8984375" style="209" customWidth="1"/>
    <col min="12272" max="12272" width="8.69921875" style="209" customWidth="1"/>
    <col min="12273" max="12276" width="7.69921875" style="209" customWidth="1"/>
    <col min="12277" max="12277" width="8.69921875" style="209" customWidth="1"/>
    <col min="12278" max="12282" width="7.69921875" style="209" customWidth="1"/>
    <col min="12283" max="12283" width="7.59765625" style="209" customWidth="1"/>
    <col min="12284" max="12284" width="7.09765625" style="209" customWidth="1"/>
    <col min="12285" max="12285" width="7.59765625" style="209" customWidth="1"/>
    <col min="12286" max="12286" width="7.09765625" style="209" customWidth="1"/>
    <col min="12287" max="12287" width="7.3984375" style="209" customWidth="1"/>
    <col min="12288" max="12288" width="7.59765625" style="209" customWidth="1"/>
    <col min="12289" max="12289" width="7.8984375" style="209" customWidth="1"/>
    <col min="12290" max="12290" width="8" style="209" customWidth="1"/>
    <col min="12291" max="12291" width="9.296875" style="209" customWidth="1"/>
    <col min="12292" max="12292" width="9" style="209" customWidth="1"/>
    <col min="12293" max="12294" width="7.69921875" style="209" customWidth="1"/>
    <col min="12295" max="12295" width="7.59765625" style="209" customWidth="1"/>
    <col min="12296" max="12297" width="7.69921875" style="209" customWidth="1"/>
    <col min="12298" max="12298" width="7.59765625" style="209" customWidth="1"/>
    <col min="12299" max="12301" width="0" style="209" hidden="1" customWidth="1"/>
    <col min="12302" max="12483" width="9.09765625" style="209"/>
    <col min="12484" max="12484" width="4.8984375" style="209" customWidth="1"/>
    <col min="12485" max="12485" width="18.59765625" style="209" customWidth="1"/>
    <col min="12486" max="12493" width="7.69921875" style="209" customWidth="1"/>
    <col min="12494" max="12495" width="6.69921875" style="209" customWidth="1"/>
    <col min="12496" max="12496" width="9.69921875" style="209" customWidth="1"/>
    <col min="12497" max="12497" width="9.09765625" style="209" customWidth="1"/>
    <col min="12498" max="12498" width="10.3984375" style="209" customWidth="1"/>
    <col min="12499" max="12504" width="9.09765625" style="209" customWidth="1"/>
    <col min="12505" max="12505" width="13.3984375" style="209" customWidth="1"/>
    <col min="12506" max="12506" width="7.8984375" style="209" customWidth="1"/>
    <col min="12507" max="12507" width="9.59765625" style="209" customWidth="1"/>
    <col min="12508" max="12514" width="7.69921875" style="209" customWidth="1"/>
    <col min="12515" max="12516" width="6.69921875" style="209" customWidth="1"/>
    <col min="12517" max="12517" width="9.69921875" style="209" customWidth="1"/>
    <col min="12518" max="12518" width="9.09765625" style="209" customWidth="1"/>
    <col min="12519" max="12519" width="10.3984375" style="209" customWidth="1"/>
    <col min="12520" max="12525" width="9.09765625" style="209" customWidth="1"/>
    <col min="12526" max="12526" width="13.3984375" style="209" customWidth="1"/>
    <col min="12527" max="12527" width="7.8984375" style="209" customWidth="1"/>
    <col min="12528" max="12528" width="8.69921875" style="209" customWidth="1"/>
    <col min="12529" max="12532" width="7.69921875" style="209" customWidth="1"/>
    <col min="12533" max="12533" width="8.69921875" style="209" customWidth="1"/>
    <col min="12534" max="12538" width="7.69921875" style="209" customWidth="1"/>
    <col min="12539" max="12539" width="7.59765625" style="209" customWidth="1"/>
    <col min="12540" max="12540" width="7.09765625" style="209" customWidth="1"/>
    <col min="12541" max="12541" width="7.59765625" style="209" customWidth="1"/>
    <col min="12542" max="12542" width="7.09765625" style="209" customWidth="1"/>
    <col min="12543" max="12543" width="7.3984375" style="209" customWidth="1"/>
    <col min="12544" max="12544" width="7.59765625" style="209" customWidth="1"/>
    <col min="12545" max="12545" width="7.8984375" style="209" customWidth="1"/>
    <col min="12546" max="12546" width="8" style="209" customWidth="1"/>
    <col min="12547" max="12547" width="9.296875" style="209" customWidth="1"/>
    <col min="12548" max="12548" width="9" style="209" customWidth="1"/>
    <col min="12549" max="12550" width="7.69921875" style="209" customWidth="1"/>
    <col min="12551" max="12551" width="7.59765625" style="209" customWidth="1"/>
    <col min="12552" max="12553" width="7.69921875" style="209" customWidth="1"/>
    <col min="12554" max="12554" width="7.59765625" style="209" customWidth="1"/>
    <col min="12555" max="12557" width="0" style="209" hidden="1" customWidth="1"/>
    <col min="12558" max="12739" width="9.09765625" style="209"/>
    <col min="12740" max="12740" width="4.8984375" style="209" customWidth="1"/>
    <col min="12741" max="12741" width="18.59765625" style="209" customWidth="1"/>
    <col min="12742" max="12749" width="7.69921875" style="209" customWidth="1"/>
    <col min="12750" max="12751" width="6.69921875" style="209" customWidth="1"/>
    <col min="12752" max="12752" width="9.69921875" style="209" customWidth="1"/>
    <col min="12753" max="12753" width="9.09765625" style="209" customWidth="1"/>
    <col min="12754" max="12754" width="10.3984375" style="209" customWidth="1"/>
    <col min="12755" max="12760" width="9.09765625" style="209" customWidth="1"/>
    <col min="12761" max="12761" width="13.3984375" style="209" customWidth="1"/>
    <col min="12762" max="12762" width="7.8984375" style="209" customWidth="1"/>
    <col min="12763" max="12763" width="9.59765625" style="209" customWidth="1"/>
    <col min="12764" max="12770" width="7.69921875" style="209" customWidth="1"/>
    <col min="12771" max="12772" width="6.69921875" style="209" customWidth="1"/>
    <col min="12773" max="12773" width="9.69921875" style="209" customWidth="1"/>
    <col min="12774" max="12774" width="9.09765625" style="209" customWidth="1"/>
    <col min="12775" max="12775" width="10.3984375" style="209" customWidth="1"/>
    <col min="12776" max="12781" width="9.09765625" style="209" customWidth="1"/>
    <col min="12782" max="12782" width="13.3984375" style="209" customWidth="1"/>
    <col min="12783" max="12783" width="7.8984375" style="209" customWidth="1"/>
    <col min="12784" max="12784" width="8.69921875" style="209" customWidth="1"/>
    <col min="12785" max="12788" width="7.69921875" style="209" customWidth="1"/>
    <col min="12789" max="12789" width="8.69921875" style="209" customWidth="1"/>
    <col min="12790" max="12794" width="7.69921875" style="209" customWidth="1"/>
    <col min="12795" max="12795" width="7.59765625" style="209" customWidth="1"/>
    <col min="12796" max="12796" width="7.09765625" style="209" customWidth="1"/>
    <col min="12797" max="12797" width="7.59765625" style="209" customWidth="1"/>
    <col min="12798" max="12798" width="7.09765625" style="209" customWidth="1"/>
    <col min="12799" max="12799" width="7.3984375" style="209" customWidth="1"/>
    <col min="12800" max="12800" width="7.59765625" style="209" customWidth="1"/>
    <col min="12801" max="12801" width="7.8984375" style="209" customWidth="1"/>
    <col min="12802" max="12802" width="8" style="209" customWidth="1"/>
    <col min="12803" max="12803" width="9.296875" style="209" customWidth="1"/>
    <col min="12804" max="12804" width="9" style="209" customWidth="1"/>
    <col min="12805" max="12806" width="7.69921875" style="209" customWidth="1"/>
    <col min="12807" max="12807" width="7.59765625" style="209" customWidth="1"/>
    <col min="12808" max="12809" width="7.69921875" style="209" customWidth="1"/>
    <col min="12810" max="12810" width="7.59765625" style="209" customWidth="1"/>
    <col min="12811" max="12813" width="0" style="209" hidden="1" customWidth="1"/>
    <col min="12814" max="12995" width="9.09765625" style="209"/>
    <col min="12996" max="12996" width="4.8984375" style="209" customWidth="1"/>
    <col min="12997" max="12997" width="18.59765625" style="209" customWidth="1"/>
    <col min="12998" max="13005" width="7.69921875" style="209" customWidth="1"/>
    <col min="13006" max="13007" width="6.69921875" style="209" customWidth="1"/>
    <col min="13008" max="13008" width="9.69921875" style="209" customWidth="1"/>
    <col min="13009" max="13009" width="9.09765625" style="209" customWidth="1"/>
    <col min="13010" max="13010" width="10.3984375" style="209" customWidth="1"/>
    <col min="13011" max="13016" width="9.09765625" style="209" customWidth="1"/>
    <col min="13017" max="13017" width="13.3984375" style="209" customWidth="1"/>
    <col min="13018" max="13018" width="7.8984375" style="209" customWidth="1"/>
    <col min="13019" max="13019" width="9.59765625" style="209" customWidth="1"/>
    <col min="13020" max="13026" width="7.69921875" style="209" customWidth="1"/>
    <col min="13027" max="13028" width="6.69921875" style="209" customWidth="1"/>
    <col min="13029" max="13029" width="9.69921875" style="209" customWidth="1"/>
    <col min="13030" max="13030" width="9.09765625" style="209" customWidth="1"/>
    <col min="13031" max="13031" width="10.3984375" style="209" customWidth="1"/>
    <col min="13032" max="13037" width="9.09765625" style="209" customWidth="1"/>
    <col min="13038" max="13038" width="13.3984375" style="209" customWidth="1"/>
    <col min="13039" max="13039" width="7.8984375" style="209" customWidth="1"/>
    <col min="13040" max="13040" width="8.69921875" style="209" customWidth="1"/>
    <col min="13041" max="13044" width="7.69921875" style="209" customWidth="1"/>
    <col min="13045" max="13045" width="8.69921875" style="209" customWidth="1"/>
    <col min="13046" max="13050" width="7.69921875" style="209" customWidth="1"/>
    <col min="13051" max="13051" width="7.59765625" style="209" customWidth="1"/>
    <col min="13052" max="13052" width="7.09765625" style="209" customWidth="1"/>
    <col min="13053" max="13053" width="7.59765625" style="209" customWidth="1"/>
    <col min="13054" max="13054" width="7.09765625" style="209" customWidth="1"/>
    <col min="13055" max="13055" width="7.3984375" style="209" customWidth="1"/>
    <col min="13056" max="13056" width="7.59765625" style="209" customWidth="1"/>
    <col min="13057" max="13057" width="7.8984375" style="209" customWidth="1"/>
    <col min="13058" max="13058" width="8" style="209" customWidth="1"/>
    <col min="13059" max="13059" width="9.296875" style="209" customWidth="1"/>
    <col min="13060" max="13060" width="9" style="209" customWidth="1"/>
    <col min="13061" max="13062" width="7.69921875" style="209" customWidth="1"/>
    <col min="13063" max="13063" width="7.59765625" style="209" customWidth="1"/>
    <col min="13064" max="13065" width="7.69921875" style="209" customWidth="1"/>
    <col min="13066" max="13066" width="7.59765625" style="209" customWidth="1"/>
    <col min="13067" max="13069" width="0" style="209" hidden="1" customWidth="1"/>
    <col min="13070" max="13251" width="9.09765625" style="209"/>
    <col min="13252" max="13252" width="4.8984375" style="209" customWidth="1"/>
    <col min="13253" max="13253" width="18.59765625" style="209" customWidth="1"/>
    <col min="13254" max="13261" width="7.69921875" style="209" customWidth="1"/>
    <col min="13262" max="13263" width="6.69921875" style="209" customWidth="1"/>
    <col min="13264" max="13264" width="9.69921875" style="209" customWidth="1"/>
    <col min="13265" max="13265" width="9.09765625" style="209" customWidth="1"/>
    <col min="13266" max="13266" width="10.3984375" style="209" customWidth="1"/>
    <col min="13267" max="13272" width="9.09765625" style="209" customWidth="1"/>
    <col min="13273" max="13273" width="13.3984375" style="209" customWidth="1"/>
    <col min="13274" max="13274" width="7.8984375" style="209" customWidth="1"/>
    <col min="13275" max="13275" width="9.59765625" style="209" customWidth="1"/>
    <col min="13276" max="13282" width="7.69921875" style="209" customWidth="1"/>
    <col min="13283" max="13284" width="6.69921875" style="209" customWidth="1"/>
    <col min="13285" max="13285" width="9.69921875" style="209" customWidth="1"/>
    <col min="13286" max="13286" width="9.09765625" style="209" customWidth="1"/>
    <col min="13287" max="13287" width="10.3984375" style="209" customWidth="1"/>
    <col min="13288" max="13293" width="9.09765625" style="209" customWidth="1"/>
    <col min="13294" max="13294" width="13.3984375" style="209" customWidth="1"/>
    <col min="13295" max="13295" width="7.8984375" style="209" customWidth="1"/>
    <col min="13296" max="13296" width="8.69921875" style="209" customWidth="1"/>
    <col min="13297" max="13300" width="7.69921875" style="209" customWidth="1"/>
    <col min="13301" max="13301" width="8.69921875" style="209" customWidth="1"/>
    <col min="13302" max="13306" width="7.69921875" style="209" customWidth="1"/>
    <col min="13307" max="13307" width="7.59765625" style="209" customWidth="1"/>
    <col min="13308" max="13308" width="7.09765625" style="209" customWidth="1"/>
    <col min="13309" max="13309" width="7.59765625" style="209" customWidth="1"/>
    <col min="13310" max="13310" width="7.09765625" style="209" customWidth="1"/>
    <col min="13311" max="13311" width="7.3984375" style="209" customWidth="1"/>
    <col min="13312" max="13312" width="7.59765625" style="209" customWidth="1"/>
    <col min="13313" max="13313" width="7.8984375" style="209" customWidth="1"/>
    <col min="13314" max="13314" width="8" style="209" customWidth="1"/>
    <col min="13315" max="13315" width="9.296875" style="209" customWidth="1"/>
    <col min="13316" max="13316" width="9" style="209" customWidth="1"/>
    <col min="13317" max="13318" width="7.69921875" style="209" customWidth="1"/>
    <col min="13319" max="13319" width="7.59765625" style="209" customWidth="1"/>
    <col min="13320" max="13321" width="7.69921875" style="209" customWidth="1"/>
    <col min="13322" max="13322" width="7.59765625" style="209" customWidth="1"/>
    <col min="13323" max="13325" width="0" style="209" hidden="1" customWidth="1"/>
    <col min="13326" max="13507" width="9.09765625" style="209"/>
    <col min="13508" max="13508" width="4.8984375" style="209" customWidth="1"/>
    <col min="13509" max="13509" width="18.59765625" style="209" customWidth="1"/>
    <col min="13510" max="13517" width="7.69921875" style="209" customWidth="1"/>
    <col min="13518" max="13519" width="6.69921875" style="209" customWidth="1"/>
    <col min="13520" max="13520" width="9.69921875" style="209" customWidth="1"/>
    <col min="13521" max="13521" width="9.09765625" style="209" customWidth="1"/>
    <col min="13522" max="13522" width="10.3984375" style="209" customWidth="1"/>
    <col min="13523" max="13528" width="9.09765625" style="209" customWidth="1"/>
    <col min="13529" max="13529" width="13.3984375" style="209" customWidth="1"/>
    <col min="13530" max="13530" width="7.8984375" style="209" customWidth="1"/>
    <col min="13531" max="13531" width="9.59765625" style="209" customWidth="1"/>
    <col min="13532" max="13538" width="7.69921875" style="209" customWidth="1"/>
    <col min="13539" max="13540" width="6.69921875" style="209" customWidth="1"/>
    <col min="13541" max="13541" width="9.69921875" style="209" customWidth="1"/>
    <col min="13542" max="13542" width="9.09765625" style="209" customWidth="1"/>
    <col min="13543" max="13543" width="10.3984375" style="209" customWidth="1"/>
    <col min="13544" max="13549" width="9.09765625" style="209" customWidth="1"/>
    <col min="13550" max="13550" width="13.3984375" style="209" customWidth="1"/>
    <col min="13551" max="13551" width="7.8984375" style="209" customWidth="1"/>
    <col min="13552" max="13552" width="8.69921875" style="209" customWidth="1"/>
    <col min="13553" max="13556" width="7.69921875" style="209" customWidth="1"/>
    <col min="13557" max="13557" width="8.69921875" style="209" customWidth="1"/>
    <col min="13558" max="13562" width="7.69921875" style="209" customWidth="1"/>
    <col min="13563" max="13563" width="7.59765625" style="209" customWidth="1"/>
    <col min="13564" max="13564" width="7.09765625" style="209" customWidth="1"/>
    <col min="13565" max="13565" width="7.59765625" style="209" customWidth="1"/>
    <col min="13566" max="13566" width="7.09765625" style="209" customWidth="1"/>
    <col min="13567" max="13567" width="7.3984375" style="209" customWidth="1"/>
    <col min="13568" max="13568" width="7.59765625" style="209" customWidth="1"/>
    <col min="13569" max="13569" width="7.8984375" style="209" customWidth="1"/>
    <col min="13570" max="13570" width="8" style="209" customWidth="1"/>
    <col min="13571" max="13571" width="9.296875" style="209" customWidth="1"/>
    <col min="13572" max="13572" width="9" style="209" customWidth="1"/>
    <col min="13573" max="13574" width="7.69921875" style="209" customWidth="1"/>
    <col min="13575" max="13575" width="7.59765625" style="209" customWidth="1"/>
    <col min="13576" max="13577" width="7.69921875" style="209" customWidth="1"/>
    <col min="13578" max="13578" width="7.59765625" style="209" customWidth="1"/>
    <col min="13579" max="13581" width="0" style="209" hidden="1" customWidth="1"/>
    <col min="13582" max="13763" width="9.09765625" style="209"/>
    <col min="13764" max="13764" width="4.8984375" style="209" customWidth="1"/>
    <col min="13765" max="13765" width="18.59765625" style="209" customWidth="1"/>
    <col min="13766" max="13773" width="7.69921875" style="209" customWidth="1"/>
    <col min="13774" max="13775" width="6.69921875" style="209" customWidth="1"/>
    <col min="13776" max="13776" width="9.69921875" style="209" customWidth="1"/>
    <col min="13777" max="13777" width="9.09765625" style="209" customWidth="1"/>
    <col min="13778" max="13778" width="10.3984375" style="209" customWidth="1"/>
    <col min="13779" max="13784" width="9.09765625" style="209" customWidth="1"/>
    <col min="13785" max="13785" width="13.3984375" style="209" customWidth="1"/>
    <col min="13786" max="13786" width="7.8984375" style="209" customWidth="1"/>
    <col min="13787" max="13787" width="9.59765625" style="209" customWidth="1"/>
    <col min="13788" max="13794" width="7.69921875" style="209" customWidth="1"/>
    <col min="13795" max="13796" width="6.69921875" style="209" customWidth="1"/>
    <col min="13797" max="13797" width="9.69921875" style="209" customWidth="1"/>
    <col min="13798" max="13798" width="9.09765625" style="209" customWidth="1"/>
    <col min="13799" max="13799" width="10.3984375" style="209" customWidth="1"/>
    <col min="13800" max="13805" width="9.09765625" style="209" customWidth="1"/>
    <col min="13806" max="13806" width="13.3984375" style="209" customWidth="1"/>
    <col min="13807" max="13807" width="7.8984375" style="209" customWidth="1"/>
    <col min="13808" max="13808" width="8.69921875" style="209" customWidth="1"/>
    <col min="13809" max="13812" width="7.69921875" style="209" customWidth="1"/>
    <col min="13813" max="13813" width="8.69921875" style="209" customWidth="1"/>
    <col min="13814" max="13818" width="7.69921875" style="209" customWidth="1"/>
    <col min="13819" max="13819" width="7.59765625" style="209" customWidth="1"/>
    <col min="13820" max="13820" width="7.09765625" style="209" customWidth="1"/>
    <col min="13821" max="13821" width="7.59765625" style="209" customWidth="1"/>
    <col min="13822" max="13822" width="7.09765625" style="209" customWidth="1"/>
    <col min="13823" max="13823" width="7.3984375" style="209" customWidth="1"/>
    <col min="13824" max="13824" width="7.59765625" style="209" customWidth="1"/>
    <col min="13825" max="13825" width="7.8984375" style="209" customWidth="1"/>
    <col min="13826" max="13826" width="8" style="209" customWidth="1"/>
    <col min="13827" max="13827" width="9.296875" style="209" customWidth="1"/>
    <col min="13828" max="13828" width="9" style="209" customWidth="1"/>
    <col min="13829" max="13830" width="7.69921875" style="209" customWidth="1"/>
    <col min="13831" max="13831" width="7.59765625" style="209" customWidth="1"/>
    <col min="13832" max="13833" width="7.69921875" style="209" customWidth="1"/>
    <col min="13834" max="13834" width="7.59765625" style="209" customWidth="1"/>
    <col min="13835" max="13837" width="0" style="209" hidden="1" customWidth="1"/>
    <col min="13838" max="14019" width="9.09765625" style="209"/>
    <col min="14020" max="14020" width="4.8984375" style="209" customWidth="1"/>
    <col min="14021" max="14021" width="18.59765625" style="209" customWidth="1"/>
    <col min="14022" max="14029" width="7.69921875" style="209" customWidth="1"/>
    <col min="14030" max="14031" width="6.69921875" style="209" customWidth="1"/>
    <col min="14032" max="14032" width="9.69921875" style="209" customWidth="1"/>
    <col min="14033" max="14033" width="9.09765625" style="209" customWidth="1"/>
    <col min="14034" max="14034" width="10.3984375" style="209" customWidth="1"/>
    <col min="14035" max="14040" width="9.09765625" style="209" customWidth="1"/>
    <col min="14041" max="14041" width="13.3984375" style="209" customWidth="1"/>
    <col min="14042" max="14042" width="7.8984375" style="209" customWidth="1"/>
    <col min="14043" max="14043" width="9.59765625" style="209" customWidth="1"/>
    <col min="14044" max="14050" width="7.69921875" style="209" customWidth="1"/>
    <col min="14051" max="14052" width="6.69921875" style="209" customWidth="1"/>
    <col min="14053" max="14053" width="9.69921875" style="209" customWidth="1"/>
    <col min="14054" max="14054" width="9.09765625" style="209" customWidth="1"/>
    <col min="14055" max="14055" width="10.3984375" style="209" customWidth="1"/>
    <col min="14056" max="14061" width="9.09765625" style="209" customWidth="1"/>
    <col min="14062" max="14062" width="13.3984375" style="209" customWidth="1"/>
    <col min="14063" max="14063" width="7.8984375" style="209" customWidth="1"/>
    <col min="14064" max="14064" width="8.69921875" style="209" customWidth="1"/>
    <col min="14065" max="14068" width="7.69921875" style="209" customWidth="1"/>
    <col min="14069" max="14069" width="8.69921875" style="209" customWidth="1"/>
    <col min="14070" max="14074" width="7.69921875" style="209" customWidth="1"/>
    <col min="14075" max="14075" width="7.59765625" style="209" customWidth="1"/>
    <col min="14076" max="14076" width="7.09765625" style="209" customWidth="1"/>
    <col min="14077" max="14077" width="7.59765625" style="209" customWidth="1"/>
    <col min="14078" max="14078" width="7.09765625" style="209" customWidth="1"/>
    <col min="14079" max="14079" width="7.3984375" style="209" customWidth="1"/>
    <col min="14080" max="14080" width="7.59765625" style="209" customWidth="1"/>
    <col min="14081" max="14081" width="7.8984375" style="209" customWidth="1"/>
    <col min="14082" max="14082" width="8" style="209" customWidth="1"/>
    <col min="14083" max="14083" width="9.296875" style="209" customWidth="1"/>
    <col min="14084" max="14084" width="9" style="209" customWidth="1"/>
    <col min="14085" max="14086" width="7.69921875" style="209" customWidth="1"/>
    <col min="14087" max="14087" width="7.59765625" style="209" customWidth="1"/>
    <col min="14088" max="14089" width="7.69921875" style="209" customWidth="1"/>
    <col min="14090" max="14090" width="7.59765625" style="209" customWidth="1"/>
    <col min="14091" max="14093" width="0" style="209" hidden="1" customWidth="1"/>
    <col min="14094" max="14275" width="9.09765625" style="209"/>
    <col min="14276" max="14276" width="4.8984375" style="209" customWidth="1"/>
    <col min="14277" max="14277" width="18.59765625" style="209" customWidth="1"/>
    <col min="14278" max="14285" width="7.69921875" style="209" customWidth="1"/>
    <col min="14286" max="14287" width="6.69921875" style="209" customWidth="1"/>
    <col min="14288" max="14288" width="9.69921875" style="209" customWidth="1"/>
    <col min="14289" max="14289" width="9.09765625" style="209" customWidth="1"/>
    <col min="14290" max="14290" width="10.3984375" style="209" customWidth="1"/>
    <col min="14291" max="14296" width="9.09765625" style="209" customWidth="1"/>
    <col min="14297" max="14297" width="13.3984375" style="209" customWidth="1"/>
    <col min="14298" max="14298" width="7.8984375" style="209" customWidth="1"/>
    <col min="14299" max="14299" width="9.59765625" style="209" customWidth="1"/>
    <col min="14300" max="14306" width="7.69921875" style="209" customWidth="1"/>
    <col min="14307" max="14308" width="6.69921875" style="209" customWidth="1"/>
    <col min="14309" max="14309" width="9.69921875" style="209" customWidth="1"/>
    <col min="14310" max="14310" width="9.09765625" style="209" customWidth="1"/>
    <col min="14311" max="14311" width="10.3984375" style="209" customWidth="1"/>
    <col min="14312" max="14317" width="9.09765625" style="209" customWidth="1"/>
    <col min="14318" max="14318" width="13.3984375" style="209" customWidth="1"/>
    <col min="14319" max="14319" width="7.8984375" style="209" customWidth="1"/>
    <col min="14320" max="14320" width="8.69921875" style="209" customWidth="1"/>
    <col min="14321" max="14324" width="7.69921875" style="209" customWidth="1"/>
    <col min="14325" max="14325" width="8.69921875" style="209" customWidth="1"/>
    <col min="14326" max="14330" width="7.69921875" style="209" customWidth="1"/>
    <col min="14331" max="14331" width="7.59765625" style="209" customWidth="1"/>
    <col min="14332" max="14332" width="7.09765625" style="209" customWidth="1"/>
    <col min="14333" max="14333" width="7.59765625" style="209" customWidth="1"/>
    <col min="14334" max="14334" width="7.09765625" style="209" customWidth="1"/>
    <col min="14335" max="14335" width="7.3984375" style="209" customWidth="1"/>
    <col min="14336" max="14336" width="7.59765625" style="209" customWidth="1"/>
    <col min="14337" max="14337" width="7.8984375" style="209" customWidth="1"/>
    <col min="14338" max="14338" width="8" style="209" customWidth="1"/>
    <col min="14339" max="14339" width="9.296875" style="209" customWidth="1"/>
    <col min="14340" max="14340" width="9" style="209" customWidth="1"/>
    <col min="14341" max="14342" width="7.69921875" style="209" customWidth="1"/>
    <col min="14343" max="14343" width="7.59765625" style="209" customWidth="1"/>
    <col min="14344" max="14345" width="7.69921875" style="209" customWidth="1"/>
    <col min="14346" max="14346" width="7.59765625" style="209" customWidth="1"/>
    <col min="14347" max="14349" width="0" style="209" hidden="1" customWidth="1"/>
    <col min="14350" max="14531" width="9.09765625" style="209"/>
    <col min="14532" max="14532" width="4.8984375" style="209" customWidth="1"/>
    <col min="14533" max="14533" width="18.59765625" style="209" customWidth="1"/>
    <col min="14534" max="14541" width="7.69921875" style="209" customWidth="1"/>
    <col min="14542" max="14543" width="6.69921875" style="209" customWidth="1"/>
    <col min="14544" max="14544" width="9.69921875" style="209" customWidth="1"/>
    <col min="14545" max="14545" width="9.09765625" style="209" customWidth="1"/>
    <col min="14546" max="14546" width="10.3984375" style="209" customWidth="1"/>
    <col min="14547" max="14552" width="9.09765625" style="209" customWidth="1"/>
    <col min="14553" max="14553" width="13.3984375" style="209" customWidth="1"/>
    <col min="14554" max="14554" width="7.8984375" style="209" customWidth="1"/>
    <col min="14555" max="14555" width="9.59765625" style="209" customWidth="1"/>
    <col min="14556" max="14562" width="7.69921875" style="209" customWidth="1"/>
    <col min="14563" max="14564" width="6.69921875" style="209" customWidth="1"/>
    <col min="14565" max="14565" width="9.69921875" style="209" customWidth="1"/>
    <col min="14566" max="14566" width="9.09765625" style="209" customWidth="1"/>
    <col min="14567" max="14567" width="10.3984375" style="209" customWidth="1"/>
    <col min="14568" max="14573" width="9.09765625" style="209" customWidth="1"/>
    <col min="14574" max="14574" width="13.3984375" style="209" customWidth="1"/>
    <col min="14575" max="14575" width="7.8984375" style="209" customWidth="1"/>
    <col min="14576" max="14576" width="8.69921875" style="209" customWidth="1"/>
    <col min="14577" max="14580" width="7.69921875" style="209" customWidth="1"/>
    <col min="14581" max="14581" width="8.69921875" style="209" customWidth="1"/>
    <col min="14582" max="14586" width="7.69921875" style="209" customWidth="1"/>
    <col min="14587" max="14587" width="7.59765625" style="209" customWidth="1"/>
    <col min="14588" max="14588" width="7.09765625" style="209" customWidth="1"/>
    <col min="14589" max="14589" width="7.59765625" style="209" customWidth="1"/>
    <col min="14590" max="14590" width="7.09765625" style="209" customWidth="1"/>
    <col min="14591" max="14591" width="7.3984375" style="209" customWidth="1"/>
    <col min="14592" max="14592" width="7.59765625" style="209" customWidth="1"/>
    <col min="14593" max="14593" width="7.8984375" style="209" customWidth="1"/>
    <col min="14594" max="14594" width="8" style="209" customWidth="1"/>
    <col min="14595" max="14595" width="9.296875" style="209" customWidth="1"/>
    <col min="14596" max="14596" width="9" style="209" customWidth="1"/>
    <col min="14597" max="14598" width="7.69921875" style="209" customWidth="1"/>
    <col min="14599" max="14599" width="7.59765625" style="209" customWidth="1"/>
    <col min="14600" max="14601" width="7.69921875" style="209" customWidth="1"/>
    <col min="14602" max="14602" width="7.59765625" style="209" customWidth="1"/>
    <col min="14603" max="14605" width="0" style="209" hidden="1" customWidth="1"/>
    <col min="14606" max="14787" width="9.09765625" style="209"/>
    <col min="14788" max="14788" width="4.8984375" style="209" customWidth="1"/>
    <col min="14789" max="14789" width="18.59765625" style="209" customWidth="1"/>
    <col min="14790" max="14797" width="7.69921875" style="209" customWidth="1"/>
    <col min="14798" max="14799" width="6.69921875" style="209" customWidth="1"/>
    <col min="14800" max="14800" width="9.69921875" style="209" customWidth="1"/>
    <col min="14801" max="14801" width="9.09765625" style="209" customWidth="1"/>
    <col min="14802" max="14802" width="10.3984375" style="209" customWidth="1"/>
    <col min="14803" max="14808" width="9.09765625" style="209" customWidth="1"/>
    <col min="14809" max="14809" width="13.3984375" style="209" customWidth="1"/>
    <col min="14810" max="14810" width="7.8984375" style="209" customWidth="1"/>
    <col min="14811" max="14811" width="9.59765625" style="209" customWidth="1"/>
    <col min="14812" max="14818" width="7.69921875" style="209" customWidth="1"/>
    <col min="14819" max="14820" width="6.69921875" style="209" customWidth="1"/>
    <col min="14821" max="14821" width="9.69921875" style="209" customWidth="1"/>
    <col min="14822" max="14822" width="9.09765625" style="209" customWidth="1"/>
    <col min="14823" max="14823" width="10.3984375" style="209" customWidth="1"/>
    <col min="14824" max="14829" width="9.09765625" style="209" customWidth="1"/>
    <col min="14830" max="14830" width="13.3984375" style="209" customWidth="1"/>
    <col min="14831" max="14831" width="7.8984375" style="209" customWidth="1"/>
    <col min="14832" max="14832" width="8.69921875" style="209" customWidth="1"/>
    <col min="14833" max="14836" width="7.69921875" style="209" customWidth="1"/>
    <col min="14837" max="14837" width="8.69921875" style="209" customWidth="1"/>
    <col min="14838" max="14842" width="7.69921875" style="209" customWidth="1"/>
    <col min="14843" max="14843" width="7.59765625" style="209" customWidth="1"/>
    <col min="14844" max="14844" width="7.09765625" style="209" customWidth="1"/>
    <col min="14845" max="14845" width="7.59765625" style="209" customWidth="1"/>
    <col min="14846" max="14846" width="7.09765625" style="209" customWidth="1"/>
    <col min="14847" max="14847" width="7.3984375" style="209" customWidth="1"/>
    <col min="14848" max="14848" width="7.59765625" style="209" customWidth="1"/>
    <col min="14849" max="14849" width="7.8984375" style="209" customWidth="1"/>
    <col min="14850" max="14850" width="8" style="209" customWidth="1"/>
    <col min="14851" max="14851" width="9.296875" style="209" customWidth="1"/>
    <col min="14852" max="14852" width="9" style="209" customWidth="1"/>
    <col min="14853" max="14854" width="7.69921875" style="209" customWidth="1"/>
    <col min="14855" max="14855" width="7.59765625" style="209" customWidth="1"/>
    <col min="14856" max="14857" width="7.69921875" style="209" customWidth="1"/>
    <col min="14858" max="14858" width="7.59765625" style="209" customWidth="1"/>
    <col min="14859" max="14861" width="0" style="209" hidden="1" customWidth="1"/>
    <col min="14862" max="15043" width="9.09765625" style="209"/>
    <col min="15044" max="15044" width="4.8984375" style="209" customWidth="1"/>
    <col min="15045" max="15045" width="18.59765625" style="209" customWidth="1"/>
    <col min="15046" max="15053" width="7.69921875" style="209" customWidth="1"/>
    <col min="15054" max="15055" width="6.69921875" style="209" customWidth="1"/>
    <col min="15056" max="15056" width="9.69921875" style="209" customWidth="1"/>
    <col min="15057" max="15057" width="9.09765625" style="209" customWidth="1"/>
    <col min="15058" max="15058" width="10.3984375" style="209" customWidth="1"/>
    <col min="15059" max="15064" width="9.09765625" style="209" customWidth="1"/>
    <col min="15065" max="15065" width="13.3984375" style="209" customWidth="1"/>
    <col min="15066" max="15066" width="7.8984375" style="209" customWidth="1"/>
    <col min="15067" max="15067" width="9.59765625" style="209" customWidth="1"/>
    <col min="15068" max="15074" width="7.69921875" style="209" customWidth="1"/>
    <col min="15075" max="15076" width="6.69921875" style="209" customWidth="1"/>
    <col min="15077" max="15077" width="9.69921875" style="209" customWidth="1"/>
    <col min="15078" max="15078" width="9.09765625" style="209" customWidth="1"/>
    <col min="15079" max="15079" width="10.3984375" style="209" customWidth="1"/>
    <col min="15080" max="15085" width="9.09765625" style="209" customWidth="1"/>
    <col min="15086" max="15086" width="13.3984375" style="209" customWidth="1"/>
    <col min="15087" max="15087" width="7.8984375" style="209" customWidth="1"/>
    <col min="15088" max="15088" width="8.69921875" style="209" customWidth="1"/>
    <col min="15089" max="15092" width="7.69921875" style="209" customWidth="1"/>
    <col min="15093" max="15093" width="8.69921875" style="209" customWidth="1"/>
    <col min="15094" max="15098" width="7.69921875" style="209" customWidth="1"/>
    <col min="15099" max="15099" width="7.59765625" style="209" customWidth="1"/>
    <col min="15100" max="15100" width="7.09765625" style="209" customWidth="1"/>
    <col min="15101" max="15101" width="7.59765625" style="209" customWidth="1"/>
    <col min="15102" max="15102" width="7.09765625" style="209" customWidth="1"/>
    <col min="15103" max="15103" width="7.3984375" style="209" customWidth="1"/>
    <col min="15104" max="15104" width="7.59765625" style="209" customWidth="1"/>
    <col min="15105" max="15105" width="7.8984375" style="209" customWidth="1"/>
    <col min="15106" max="15106" width="8" style="209" customWidth="1"/>
    <col min="15107" max="15107" width="9.296875" style="209" customWidth="1"/>
    <col min="15108" max="15108" width="9" style="209" customWidth="1"/>
    <col min="15109" max="15110" width="7.69921875" style="209" customWidth="1"/>
    <col min="15111" max="15111" width="7.59765625" style="209" customWidth="1"/>
    <col min="15112" max="15113" width="7.69921875" style="209" customWidth="1"/>
    <col min="15114" max="15114" width="7.59765625" style="209" customWidth="1"/>
    <col min="15115" max="15117" width="0" style="209" hidden="1" customWidth="1"/>
    <col min="15118" max="15299" width="9.09765625" style="209"/>
    <col min="15300" max="15300" width="4.8984375" style="209" customWidth="1"/>
    <col min="15301" max="15301" width="18.59765625" style="209" customWidth="1"/>
    <col min="15302" max="15309" width="7.69921875" style="209" customWidth="1"/>
    <col min="15310" max="15311" width="6.69921875" style="209" customWidth="1"/>
    <col min="15312" max="15312" width="9.69921875" style="209" customWidth="1"/>
    <col min="15313" max="15313" width="9.09765625" style="209" customWidth="1"/>
    <col min="15314" max="15314" width="10.3984375" style="209" customWidth="1"/>
    <col min="15315" max="15320" width="9.09765625" style="209" customWidth="1"/>
    <col min="15321" max="15321" width="13.3984375" style="209" customWidth="1"/>
    <col min="15322" max="15322" width="7.8984375" style="209" customWidth="1"/>
    <col min="15323" max="15323" width="9.59765625" style="209" customWidth="1"/>
    <col min="15324" max="15330" width="7.69921875" style="209" customWidth="1"/>
    <col min="15331" max="15332" width="6.69921875" style="209" customWidth="1"/>
    <col min="15333" max="15333" width="9.69921875" style="209" customWidth="1"/>
    <col min="15334" max="15334" width="9.09765625" style="209" customWidth="1"/>
    <col min="15335" max="15335" width="10.3984375" style="209" customWidth="1"/>
    <col min="15336" max="15341" width="9.09765625" style="209" customWidth="1"/>
    <col min="15342" max="15342" width="13.3984375" style="209" customWidth="1"/>
    <col min="15343" max="15343" width="7.8984375" style="209" customWidth="1"/>
    <col min="15344" max="15344" width="8.69921875" style="209" customWidth="1"/>
    <col min="15345" max="15348" width="7.69921875" style="209" customWidth="1"/>
    <col min="15349" max="15349" width="8.69921875" style="209" customWidth="1"/>
    <col min="15350" max="15354" width="7.69921875" style="209" customWidth="1"/>
    <col min="15355" max="15355" width="7.59765625" style="209" customWidth="1"/>
    <col min="15356" max="15356" width="7.09765625" style="209" customWidth="1"/>
    <col min="15357" max="15357" width="7.59765625" style="209" customWidth="1"/>
    <col min="15358" max="15358" width="7.09765625" style="209" customWidth="1"/>
    <col min="15359" max="15359" width="7.3984375" style="209" customWidth="1"/>
    <col min="15360" max="15360" width="7.59765625" style="209" customWidth="1"/>
    <col min="15361" max="15361" width="7.8984375" style="209" customWidth="1"/>
    <col min="15362" max="15362" width="8" style="209" customWidth="1"/>
    <col min="15363" max="15363" width="9.296875" style="209" customWidth="1"/>
    <col min="15364" max="15364" width="9" style="209" customWidth="1"/>
    <col min="15365" max="15366" width="7.69921875" style="209" customWidth="1"/>
    <col min="15367" max="15367" width="7.59765625" style="209" customWidth="1"/>
    <col min="15368" max="15369" width="7.69921875" style="209" customWidth="1"/>
    <col min="15370" max="15370" width="7.59765625" style="209" customWidth="1"/>
    <col min="15371" max="15373" width="0" style="209" hidden="1" customWidth="1"/>
    <col min="15374" max="15555" width="9.09765625" style="209"/>
    <col min="15556" max="15556" width="4.8984375" style="209" customWidth="1"/>
    <col min="15557" max="15557" width="18.59765625" style="209" customWidth="1"/>
    <col min="15558" max="15565" width="7.69921875" style="209" customWidth="1"/>
    <col min="15566" max="15567" width="6.69921875" style="209" customWidth="1"/>
    <col min="15568" max="15568" width="9.69921875" style="209" customWidth="1"/>
    <col min="15569" max="15569" width="9.09765625" style="209" customWidth="1"/>
    <col min="15570" max="15570" width="10.3984375" style="209" customWidth="1"/>
    <col min="15571" max="15576" width="9.09765625" style="209" customWidth="1"/>
    <col min="15577" max="15577" width="13.3984375" style="209" customWidth="1"/>
    <col min="15578" max="15578" width="7.8984375" style="209" customWidth="1"/>
    <col min="15579" max="15579" width="9.59765625" style="209" customWidth="1"/>
    <col min="15580" max="15586" width="7.69921875" style="209" customWidth="1"/>
    <col min="15587" max="15588" width="6.69921875" style="209" customWidth="1"/>
    <col min="15589" max="15589" width="9.69921875" style="209" customWidth="1"/>
    <col min="15590" max="15590" width="9.09765625" style="209" customWidth="1"/>
    <col min="15591" max="15591" width="10.3984375" style="209" customWidth="1"/>
    <col min="15592" max="15597" width="9.09765625" style="209" customWidth="1"/>
    <col min="15598" max="15598" width="13.3984375" style="209" customWidth="1"/>
    <col min="15599" max="15599" width="7.8984375" style="209" customWidth="1"/>
    <col min="15600" max="15600" width="8.69921875" style="209" customWidth="1"/>
    <col min="15601" max="15604" width="7.69921875" style="209" customWidth="1"/>
    <col min="15605" max="15605" width="8.69921875" style="209" customWidth="1"/>
    <col min="15606" max="15610" width="7.69921875" style="209" customWidth="1"/>
    <col min="15611" max="15611" width="7.59765625" style="209" customWidth="1"/>
    <col min="15612" max="15612" width="7.09765625" style="209" customWidth="1"/>
    <col min="15613" max="15613" width="7.59765625" style="209" customWidth="1"/>
    <col min="15614" max="15614" width="7.09765625" style="209" customWidth="1"/>
    <col min="15615" max="15615" width="7.3984375" style="209" customWidth="1"/>
    <col min="15616" max="15616" width="7.59765625" style="209" customWidth="1"/>
    <col min="15617" max="15617" width="7.8984375" style="209" customWidth="1"/>
    <col min="15618" max="15618" width="8" style="209" customWidth="1"/>
    <col min="15619" max="15619" width="9.296875" style="209" customWidth="1"/>
    <col min="15620" max="15620" width="9" style="209" customWidth="1"/>
    <col min="15621" max="15622" width="7.69921875" style="209" customWidth="1"/>
    <col min="15623" max="15623" width="7.59765625" style="209" customWidth="1"/>
    <col min="15624" max="15625" width="7.69921875" style="209" customWidth="1"/>
    <col min="15626" max="15626" width="7.59765625" style="209" customWidth="1"/>
    <col min="15627" max="15629" width="0" style="209" hidden="1" customWidth="1"/>
    <col min="15630" max="15811" width="9.09765625" style="209"/>
    <col min="15812" max="15812" width="4.8984375" style="209" customWidth="1"/>
    <col min="15813" max="15813" width="18.59765625" style="209" customWidth="1"/>
    <col min="15814" max="15821" width="7.69921875" style="209" customWidth="1"/>
    <col min="15822" max="15823" width="6.69921875" style="209" customWidth="1"/>
    <col min="15824" max="15824" width="9.69921875" style="209" customWidth="1"/>
    <col min="15825" max="15825" width="9.09765625" style="209" customWidth="1"/>
    <col min="15826" max="15826" width="10.3984375" style="209" customWidth="1"/>
    <col min="15827" max="15832" width="9.09765625" style="209" customWidth="1"/>
    <col min="15833" max="15833" width="13.3984375" style="209" customWidth="1"/>
    <col min="15834" max="15834" width="7.8984375" style="209" customWidth="1"/>
    <col min="15835" max="15835" width="9.59765625" style="209" customWidth="1"/>
    <col min="15836" max="15842" width="7.69921875" style="209" customWidth="1"/>
    <col min="15843" max="15844" width="6.69921875" style="209" customWidth="1"/>
    <col min="15845" max="15845" width="9.69921875" style="209" customWidth="1"/>
    <col min="15846" max="15846" width="9.09765625" style="209" customWidth="1"/>
    <col min="15847" max="15847" width="10.3984375" style="209" customWidth="1"/>
    <col min="15848" max="15853" width="9.09765625" style="209" customWidth="1"/>
    <col min="15854" max="15854" width="13.3984375" style="209" customWidth="1"/>
    <col min="15855" max="15855" width="7.8984375" style="209" customWidth="1"/>
    <col min="15856" max="15856" width="8.69921875" style="209" customWidth="1"/>
    <col min="15857" max="15860" width="7.69921875" style="209" customWidth="1"/>
    <col min="15861" max="15861" width="8.69921875" style="209" customWidth="1"/>
    <col min="15862" max="15866" width="7.69921875" style="209" customWidth="1"/>
    <col min="15867" max="15867" width="7.59765625" style="209" customWidth="1"/>
    <col min="15868" max="15868" width="7.09765625" style="209" customWidth="1"/>
    <col min="15869" max="15869" width="7.59765625" style="209" customWidth="1"/>
    <col min="15870" max="15870" width="7.09765625" style="209" customWidth="1"/>
    <col min="15871" max="15871" width="7.3984375" style="209" customWidth="1"/>
    <col min="15872" max="15872" width="7.59765625" style="209" customWidth="1"/>
    <col min="15873" max="15873" width="7.8984375" style="209" customWidth="1"/>
    <col min="15874" max="15874" width="8" style="209" customWidth="1"/>
    <col min="15875" max="15875" width="9.296875" style="209" customWidth="1"/>
    <col min="15876" max="15876" width="9" style="209" customWidth="1"/>
    <col min="15877" max="15878" width="7.69921875" style="209" customWidth="1"/>
    <col min="15879" max="15879" width="7.59765625" style="209" customWidth="1"/>
    <col min="15880" max="15881" width="7.69921875" style="209" customWidth="1"/>
    <col min="15882" max="15882" width="7.59765625" style="209" customWidth="1"/>
    <col min="15883" max="15885" width="0" style="209" hidden="1" customWidth="1"/>
    <col min="15886" max="16067" width="9.09765625" style="209"/>
    <col min="16068" max="16068" width="4.8984375" style="209" customWidth="1"/>
    <col min="16069" max="16069" width="18.59765625" style="209" customWidth="1"/>
    <col min="16070" max="16077" width="7.69921875" style="209" customWidth="1"/>
    <col min="16078" max="16079" width="6.69921875" style="209" customWidth="1"/>
    <col min="16080" max="16080" width="9.69921875" style="209" customWidth="1"/>
    <col min="16081" max="16081" width="9.09765625" style="209" customWidth="1"/>
    <col min="16082" max="16082" width="10.3984375" style="209" customWidth="1"/>
    <col min="16083" max="16088" width="9.09765625" style="209" customWidth="1"/>
    <col min="16089" max="16089" width="13.3984375" style="209" customWidth="1"/>
    <col min="16090" max="16090" width="7.8984375" style="209" customWidth="1"/>
    <col min="16091" max="16091" width="9.59765625" style="209" customWidth="1"/>
    <col min="16092" max="16098" width="7.69921875" style="209" customWidth="1"/>
    <col min="16099" max="16100" width="6.69921875" style="209" customWidth="1"/>
    <col min="16101" max="16101" width="9.69921875" style="209" customWidth="1"/>
    <col min="16102" max="16102" width="9.09765625" style="209" customWidth="1"/>
    <col min="16103" max="16103" width="10.3984375" style="209" customWidth="1"/>
    <col min="16104" max="16109" width="9.09765625" style="209" customWidth="1"/>
    <col min="16110" max="16110" width="13.3984375" style="209" customWidth="1"/>
    <col min="16111" max="16111" width="7.8984375" style="209" customWidth="1"/>
    <col min="16112" max="16112" width="8.69921875" style="209" customWidth="1"/>
    <col min="16113" max="16116" width="7.69921875" style="209" customWidth="1"/>
    <col min="16117" max="16117" width="8.69921875" style="209" customWidth="1"/>
    <col min="16118" max="16122" width="7.69921875" style="209" customWidth="1"/>
    <col min="16123" max="16123" width="7.59765625" style="209" customWidth="1"/>
    <col min="16124" max="16124" width="7.09765625" style="209" customWidth="1"/>
    <col min="16125" max="16125" width="7.59765625" style="209" customWidth="1"/>
    <col min="16126" max="16126" width="7.09765625" style="209" customWidth="1"/>
    <col min="16127" max="16127" width="7.3984375" style="209" customWidth="1"/>
    <col min="16128" max="16128" width="7.59765625" style="209" customWidth="1"/>
    <col min="16129" max="16129" width="7.8984375" style="209" customWidth="1"/>
    <col min="16130" max="16130" width="8" style="209" customWidth="1"/>
    <col min="16131" max="16131" width="9.296875" style="209" customWidth="1"/>
    <col min="16132" max="16132" width="9" style="209" customWidth="1"/>
    <col min="16133" max="16134" width="7.69921875" style="209" customWidth="1"/>
    <col min="16135" max="16135" width="7.59765625" style="209" customWidth="1"/>
    <col min="16136" max="16137" width="7.69921875" style="209" customWidth="1"/>
    <col min="16138" max="16138" width="7.59765625" style="209" customWidth="1"/>
    <col min="16139" max="16141" width="0" style="209" hidden="1" customWidth="1"/>
    <col min="16142" max="16349" width="9.09765625" style="209"/>
    <col min="16350" max="16384" width="9.09765625" style="209" customWidth="1"/>
  </cols>
  <sheetData>
    <row r="1" spans="1:26" s="206" customFormat="1" ht="15" hidden="1" customHeight="1">
      <c r="B1" s="293" t="s">
        <v>297</v>
      </c>
      <c r="C1" s="293"/>
      <c r="D1" s="293"/>
      <c r="E1" s="293"/>
      <c r="F1" s="293"/>
      <c r="G1" s="207"/>
      <c r="H1" s="207"/>
      <c r="I1" s="207"/>
      <c r="J1" s="208"/>
      <c r="K1" s="208"/>
      <c r="L1" s="208"/>
    </row>
    <row r="2" spans="1:26" s="206" customFormat="1" ht="15" hidden="1" customHeight="1">
      <c r="B2" s="294" t="s">
        <v>298</v>
      </c>
      <c r="C2" s="294"/>
      <c r="D2" s="294"/>
      <c r="E2" s="294"/>
      <c r="F2" s="294"/>
      <c r="G2" s="207"/>
      <c r="H2" s="207"/>
      <c r="I2" s="207"/>
      <c r="J2" s="208"/>
      <c r="K2" s="208"/>
      <c r="L2" s="208"/>
    </row>
    <row r="3" spans="1:26" s="206" customFormat="1" ht="30.75" customHeight="1">
      <c r="A3" s="295" t="s">
        <v>332</v>
      </c>
      <c r="B3" s="295"/>
      <c r="C3" s="295"/>
      <c r="D3" s="295"/>
      <c r="E3" s="295"/>
      <c r="F3" s="295"/>
      <c r="G3" s="295"/>
      <c r="H3" s="295"/>
      <c r="I3" s="295"/>
      <c r="J3" s="295"/>
      <c r="K3" s="295"/>
      <c r="L3" s="295"/>
      <c r="M3" s="295"/>
    </row>
    <row r="4" spans="1:26" s="206" customFormat="1" ht="9.75" customHeight="1">
      <c r="A4" s="296"/>
      <c r="B4" s="296"/>
      <c r="C4" s="296"/>
      <c r="D4" s="296"/>
      <c r="E4" s="296"/>
      <c r="F4" s="296"/>
      <c r="G4" s="296"/>
      <c r="H4" s="296"/>
      <c r="I4" s="296"/>
      <c r="J4" s="296"/>
      <c r="K4" s="296"/>
      <c r="L4" s="296"/>
      <c r="M4" s="296"/>
    </row>
    <row r="5" spans="1:26" ht="34.5" customHeight="1">
      <c r="A5" s="297" t="s">
        <v>0</v>
      </c>
      <c r="B5" s="288" t="s">
        <v>299</v>
      </c>
      <c r="C5" s="298" t="s">
        <v>300</v>
      </c>
      <c r="D5" s="299"/>
      <c r="E5" s="299"/>
      <c r="F5" s="299"/>
      <c r="G5" s="298" t="s">
        <v>301</v>
      </c>
      <c r="H5" s="299"/>
      <c r="I5" s="299"/>
      <c r="J5" s="299"/>
      <c r="K5" s="288" t="s">
        <v>302</v>
      </c>
      <c r="L5" s="288"/>
      <c r="M5" s="288"/>
      <c r="N5" s="209" t="s">
        <v>303</v>
      </c>
      <c r="Q5" s="284" t="s">
        <v>304</v>
      </c>
      <c r="R5" s="284"/>
      <c r="S5" s="284"/>
      <c r="T5" s="284"/>
      <c r="W5" s="285" t="s">
        <v>305</v>
      </c>
      <c r="X5" s="286"/>
      <c r="Y5" s="286"/>
      <c r="Z5" s="287"/>
    </row>
    <row r="6" spans="1:26" ht="15" customHeight="1">
      <c r="A6" s="297"/>
      <c r="B6" s="288"/>
      <c r="C6" s="288" t="s">
        <v>306</v>
      </c>
      <c r="D6" s="288" t="s">
        <v>307</v>
      </c>
      <c r="E6" s="288" t="s">
        <v>308</v>
      </c>
      <c r="F6" s="288" t="s">
        <v>309</v>
      </c>
      <c r="G6" s="288" t="s">
        <v>310</v>
      </c>
      <c r="H6" s="288" t="s">
        <v>307</v>
      </c>
      <c r="I6" s="288" t="s">
        <v>308</v>
      </c>
      <c r="J6" s="289" t="s">
        <v>311</v>
      </c>
      <c r="K6" s="292" t="s">
        <v>312</v>
      </c>
      <c r="L6" s="290" t="s">
        <v>313</v>
      </c>
      <c r="M6" s="292" t="s">
        <v>314</v>
      </c>
      <c r="Q6" s="210" t="s">
        <v>315</v>
      </c>
      <c r="R6" s="211" t="s">
        <v>316</v>
      </c>
      <c r="S6" s="211" t="s">
        <v>317</v>
      </c>
      <c r="T6" s="211" t="s">
        <v>318</v>
      </c>
      <c r="W6" s="210" t="s">
        <v>319</v>
      </c>
      <c r="X6" s="211" t="s">
        <v>316</v>
      </c>
      <c r="Y6" s="211" t="s">
        <v>317</v>
      </c>
      <c r="Z6" s="211" t="s">
        <v>318</v>
      </c>
    </row>
    <row r="7" spans="1:26" ht="60" customHeight="1">
      <c r="A7" s="297"/>
      <c r="B7" s="288"/>
      <c r="C7" s="288"/>
      <c r="D7" s="288"/>
      <c r="E7" s="288"/>
      <c r="F7" s="288"/>
      <c r="G7" s="288"/>
      <c r="H7" s="288"/>
      <c r="I7" s="288"/>
      <c r="J7" s="289"/>
      <c r="K7" s="292"/>
      <c r="L7" s="291"/>
      <c r="M7" s="292"/>
      <c r="Q7" s="210" t="s">
        <v>320</v>
      </c>
      <c r="R7" s="212">
        <f>ROUNDUP(5*0.18*1000*309/1000*1.025,2)</f>
        <v>285.06</v>
      </c>
      <c r="S7" s="211">
        <f>ROUND(5*0.18*1000*284/1000*1.025,2)</f>
        <v>261.99</v>
      </c>
      <c r="T7" s="211">
        <f>+S7-R7</f>
        <v>-23.069999999999993</v>
      </c>
      <c r="W7" s="213" t="s">
        <v>321</v>
      </c>
      <c r="X7" s="212"/>
      <c r="Y7" s="211"/>
      <c r="Z7" s="211"/>
    </row>
    <row r="8" spans="1:26" ht="24" customHeight="1">
      <c r="A8" s="214">
        <v>1</v>
      </c>
      <c r="B8" s="214">
        <v>2</v>
      </c>
      <c r="C8" s="214">
        <v>3</v>
      </c>
      <c r="D8" s="214">
        <v>8</v>
      </c>
      <c r="E8" s="214">
        <v>13</v>
      </c>
      <c r="F8" s="214">
        <v>22</v>
      </c>
      <c r="G8" s="214">
        <v>23</v>
      </c>
      <c r="H8" s="214">
        <v>28</v>
      </c>
      <c r="I8" s="214">
        <v>33</v>
      </c>
      <c r="J8" s="214">
        <v>42</v>
      </c>
      <c r="K8" s="214">
        <v>43</v>
      </c>
      <c r="L8" s="214">
        <v>44</v>
      </c>
      <c r="M8" s="214">
        <v>45</v>
      </c>
      <c r="Q8" s="210" t="s">
        <v>322</v>
      </c>
      <c r="R8" s="211">
        <f>ROUND(3.5*0.16*1000*309/1000*1.025,2)</f>
        <v>177.37</v>
      </c>
      <c r="S8" s="211">
        <f>ROUND(3.5*0.16*1000*284/1000*1.025,2)</f>
        <v>163.02000000000001</v>
      </c>
      <c r="T8" s="211">
        <f t="shared" ref="T8:T9" si="0">+S8-R8</f>
        <v>-14.349999999999994</v>
      </c>
      <c r="W8" s="215" t="s">
        <v>323</v>
      </c>
      <c r="X8" s="216">
        <v>85.72</v>
      </c>
      <c r="Y8" s="216">
        <v>79.66</v>
      </c>
      <c r="Z8" s="216">
        <f>+Y8-X8</f>
        <v>-6.0600000000000023</v>
      </c>
    </row>
    <row r="9" spans="1:26" ht="15.5">
      <c r="A9" s="217">
        <v>1</v>
      </c>
      <c r="B9" s="218" t="s">
        <v>61</v>
      </c>
      <c r="C9" s="249">
        <v>42.104000000000006</v>
      </c>
      <c r="D9" s="249">
        <v>4.7699999999999996</v>
      </c>
      <c r="E9" s="249">
        <v>31.123999999999999</v>
      </c>
      <c r="F9" s="249">
        <v>6529</v>
      </c>
      <c r="G9" s="257">
        <v>30.312000000000005</v>
      </c>
      <c r="H9" s="257">
        <v>0</v>
      </c>
      <c r="I9" s="257">
        <v>28.151</v>
      </c>
      <c r="J9" s="226">
        <v>5548</v>
      </c>
      <c r="K9" s="220">
        <f t="shared" ref="K9:K22" si="1">$G9/C9</f>
        <v>0.71993159794793848</v>
      </c>
      <c r="L9" s="221">
        <f>IF(D9=0,"-",H9/D9)</f>
        <v>0</v>
      </c>
      <c r="M9" s="221">
        <f t="shared" ref="M9:M22" si="2">I9/E9</f>
        <v>0.9044788587585143</v>
      </c>
      <c r="P9" s="222"/>
      <c r="Q9" s="210" t="s">
        <v>324</v>
      </c>
      <c r="R9" s="211">
        <f>ROUND(3*0.14*1000*266/1000*1.025,2)</f>
        <v>114.51</v>
      </c>
      <c r="S9" s="211">
        <f>ROUND(3*0.14*1000*244/1000*1.025,2)</f>
        <v>105.04</v>
      </c>
      <c r="T9" s="211">
        <f t="shared" si="0"/>
        <v>-9.4699999999999989</v>
      </c>
      <c r="W9" s="215" t="s">
        <v>325</v>
      </c>
      <c r="X9" s="216">
        <v>71.650000000000006</v>
      </c>
      <c r="Y9" s="216">
        <v>66.73</v>
      </c>
      <c r="Z9" s="216">
        <f t="shared" ref="Z9:Z11" si="3">+Y9-X9</f>
        <v>-4.9200000000000017</v>
      </c>
    </row>
    <row r="10" spans="1:26" ht="15.5">
      <c r="A10" s="217">
        <v>2</v>
      </c>
      <c r="B10" s="218" t="s">
        <v>63</v>
      </c>
      <c r="C10" s="249">
        <v>64.551000000000002</v>
      </c>
      <c r="D10" s="249">
        <v>8.9899999999999984</v>
      </c>
      <c r="E10" s="249">
        <v>18.263000000000002</v>
      </c>
      <c r="F10" s="256">
        <v>8344</v>
      </c>
      <c r="G10" s="257">
        <v>41.575000000000003</v>
      </c>
      <c r="H10" s="257">
        <v>0</v>
      </c>
      <c r="I10" s="257">
        <v>10.32</v>
      </c>
      <c r="J10" s="226">
        <v>3597</v>
      </c>
      <c r="K10" s="220">
        <f t="shared" si="1"/>
        <v>0.64406438320088</v>
      </c>
      <c r="L10" s="221">
        <f>IF(D10=0,"-",H10/D10)</f>
        <v>0</v>
      </c>
      <c r="M10" s="221">
        <f t="shared" si="2"/>
        <v>0.5650769315008487</v>
      </c>
      <c r="P10" s="222"/>
      <c r="W10" s="215" t="s">
        <v>326</v>
      </c>
      <c r="X10" s="224">
        <v>87</v>
      </c>
      <c r="Y10" s="224">
        <v>81.34</v>
      </c>
      <c r="Z10" s="216">
        <f t="shared" si="3"/>
        <v>-5.6599999999999966</v>
      </c>
    </row>
    <row r="11" spans="1:26" ht="15.5">
      <c r="A11" s="217">
        <v>3</v>
      </c>
      <c r="B11" s="218" t="s">
        <v>10</v>
      </c>
      <c r="C11" s="249">
        <v>12.357000000000001</v>
      </c>
      <c r="D11" s="249">
        <v>11.988</v>
      </c>
      <c r="E11" s="249">
        <v>5.0460000000000003</v>
      </c>
      <c r="F11" s="258">
        <v>1819</v>
      </c>
      <c r="G11" s="257">
        <v>7.0139999999999993</v>
      </c>
      <c r="H11" s="257">
        <v>5.1100000000000003</v>
      </c>
      <c r="I11" s="257">
        <v>2.3250000000000002</v>
      </c>
      <c r="J11" s="226">
        <v>1824</v>
      </c>
      <c r="K11" s="220">
        <f t="shared" si="1"/>
        <v>0.56761349842194697</v>
      </c>
      <c r="L11" s="221">
        <f>IF(D11=0,"-",H11/D11)</f>
        <v>0.42625959292625965</v>
      </c>
      <c r="M11" s="221">
        <f t="shared" si="2"/>
        <v>0.46076099881093935</v>
      </c>
      <c r="P11" s="222"/>
      <c r="W11" s="215" t="s">
        <v>327</v>
      </c>
      <c r="X11" s="224">
        <v>58.26</v>
      </c>
      <c r="Y11" s="224">
        <v>55.2</v>
      </c>
      <c r="Z11" s="216">
        <f t="shared" si="3"/>
        <v>-3.0599999999999952</v>
      </c>
    </row>
    <row r="12" spans="1:26" ht="15.5">
      <c r="A12" s="217">
        <v>4</v>
      </c>
      <c r="B12" s="218" t="s">
        <v>66</v>
      </c>
      <c r="C12" s="249">
        <v>92.218295238095237</v>
      </c>
      <c r="D12" s="249">
        <v>33.828999999999994</v>
      </c>
      <c r="E12" s="249">
        <v>16.96</v>
      </c>
      <c r="F12" s="256">
        <v>12416</v>
      </c>
      <c r="G12" s="257">
        <v>60.997999999999998</v>
      </c>
      <c r="H12" s="257">
        <v>6.6499999999999995</v>
      </c>
      <c r="I12" s="257">
        <v>3.3810000000000002</v>
      </c>
      <c r="J12" s="226">
        <v>8484</v>
      </c>
      <c r="K12" s="220">
        <f t="shared" si="1"/>
        <v>0.66145226218410746</v>
      </c>
      <c r="L12" s="221">
        <f>IF(D12=0,"-",H12/D12)</f>
        <v>0.19657690147506579</v>
      </c>
      <c r="M12" s="221">
        <f t="shared" si="2"/>
        <v>0.19935141509433962</v>
      </c>
      <c r="P12" s="222"/>
      <c r="W12" s="213" t="s">
        <v>328</v>
      </c>
      <c r="X12" s="225"/>
      <c r="Y12" s="225"/>
      <c r="Z12" s="225"/>
    </row>
    <row r="13" spans="1:26" ht="15.5">
      <c r="A13" s="217">
        <v>5</v>
      </c>
      <c r="B13" s="218" t="s">
        <v>68</v>
      </c>
      <c r="C13" s="249">
        <v>39.071999999999996</v>
      </c>
      <c r="D13" s="249">
        <v>10.000000000000002</v>
      </c>
      <c r="E13" s="249">
        <v>14.105</v>
      </c>
      <c r="F13" s="256">
        <v>5802</v>
      </c>
      <c r="G13" s="257">
        <v>32.009</v>
      </c>
      <c r="H13" s="257">
        <v>9.0299999999999994</v>
      </c>
      <c r="I13" s="257">
        <v>11.933999999999999</v>
      </c>
      <c r="J13" s="226">
        <v>5171</v>
      </c>
      <c r="K13" s="220">
        <f t="shared" si="1"/>
        <v>0.81923116298116305</v>
      </c>
      <c r="L13" s="221">
        <f>IF(D13=0,"-",H13/D13)</f>
        <v>0.9029999999999998</v>
      </c>
      <c r="M13" s="221">
        <f t="shared" si="2"/>
        <v>0.84608294930875572</v>
      </c>
      <c r="P13" s="222"/>
      <c r="W13" s="215" t="s">
        <v>323</v>
      </c>
      <c r="X13" s="224">
        <v>72.16</v>
      </c>
      <c r="Y13" s="224">
        <v>67.06</v>
      </c>
      <c r="Z13" s="216">
        <f>+Y13-X13</f>
        <v>-5.0999999999999943</v>
      </c>
    </row>
    <row r="14" spans="1:26" ht="15.5">
      <c r="A14" s="217">
        <v>6</v>
      </c>
      <c r="B14" s="218" t="s">
        <v>72</v>
      </c>
      <c r="C14" s="249">
        <v>12.48</v>
      </c>
      <c r="D14" s="249"/>
      <c r="E14" s="249">
        <v>2.1730000000000005</v>
      </c>
      <c r="F14" s="256">
        <v>1544</v>
      </c>
      <c r="G14" s="257">
        <v>10.407</v>
      </c>
      <c r="H14" s="257">
        <v>0</v>
      </c>
      <c r="I14" s="257">
        <v>2.198</v>
      </c>
      <c r="J14" s="226">
        <v>1265.3499999999999</v>
      </c>
      <c r="K14" s="220">
        <f t="shared" si="1"/>
        <v>0.83389423076923075</v>
      </c>
      <c r="L14" s="221"/>
      <c r="M14" s="221">
        <f t="shared" si="2"/>
        <v>1.0115048320294522</v>
      </c>
      <c r="P14" s="222"/>
      <c r="W14" s="215" t="s">
        <v>325</v>
      </c>
      <c r="X14" s="224">
        <v>60.9</v>
      </c>
      <c r="Y14" s="224">
        <v>56.72</v>
      </c>
      <c r="Z14" s="216">
        <f t="shared" ref="Z14:Z16" si="4">+Y14-X14</f>
        <v>-4.18</v>
      </c>
    </row>
    <row r="15" spans="1:26" ht="15.5">
      <c r="A15" s="217">
        <v>7</v>
      </c>
      <c r="B15" s="218" t="s">
        <v>70</v>
      </c>
      <c r="C15" s="249">
        <v>20.000000000000007</v>
      </c>
      <c r="D15" s="249">
        <v>3</v>
      </c>
      <c r="E15" s="249">
        <v>2</v>
      </c>
      <c r="F15" s="256">
        <v>2389</v>
      </c>
      <c r="G15" s="257">
        <v>12</v>
      </c>
      <c r="H15" s="257">
        <v>0</v>
      </c>
      <c r="I15" s="257">
        <v>0.5</v>
      </c>
      <c r="J15" s="226">
        <v>1363</v>
      </c>
      <c r="K15" s="220">
        <f t="shared" si="1"/>
        <v>0.59999999999999976</v>
      </c>
      <c r="L15" s="221">
        <f>IF(D15=0,"-",H15/D15)</f>
        <v>0</v>
      </c>
      <c r="M15" s="221">
        <f t="shared" si="2"/>
        <v>0.25</v>
      </c>
      <c r="P15" s="222"/>
      <c r="W15" s="215" t="s">
        <v>326</v>
      </c>
      <c r="X15" s="224">
        <v>76.52</v>
      </c>
      <c r="Y15" s="224">
        <v>71.44</v>
      </c>
      <c r="Z15" s="216">
        <f t="shared" si="4"/>
        <v>-5.0799999999999983</v>
      </c>
    </row>
    <row r="16" spans="1:26" ht="15.5">
      <c r="A16" s="217">
        <v>8</v>
      </c>
      <c r="B16" s="218" t="s">
        <v>74</v>
      </c>
      <c r="C16" s="249">
        <v>66.207999999999998</v>
      </c>
      <c r="D16" s="249"/>
      <c r="E16" s="249">
        <v>52.727999999999994</v>
      </c>
      <c r="F16" s="256">
        <v>11309</v>
      </c>
      <c r="G16" s="257">
        <v>39.265000000000008</v>
      </c>
      <c r="H16" s="257">
        <v>0</v>
      </c>
      <c r="I16" s="257">
        <v>24.1</v>
      </c>
      <c r="J16" s="226">
        <v>6241</v>
      </c>
      <c r="K16" s="220">
        <f t="shared" si="1"/>
        <v>0.59305521991300159</v>
      </c>
      <c r="L16" s="221"/>
      <c r="M16" s="221">
        <f t="shared" si="2"/>
        <v>0.45706266120467309</v>
      </c>
      <c r="P16" s="222"/>
      <c r="W16" s="215" t="s">
        <v>327</v>
      </c>
      <c r="X16" s="224">
        <v>50.58</v>
      </c>
      <c r="Y16" s="224">
        <v>47.89</v>
      </c>
      <c r="Z16" s="216">
        <f t="shared" si="4"/>
        <v>-2.6899999999999977</v>
      </c>
    </row>
    <row r="17" spans="1:16" s="269" customFormat="1" ht="13">
      <c r="A17" s="261">
        <v>9</v>
      </c>
      <c r="B17" s="262" t="s">
        <v>82</v>
      </c>
      <c r="C17" s="263">
        <v>19.548000000000002</v>
      </c>
      <c r="D17" s="263">
        <v>16.942</v>
      </c>
      <c r="E17" s="263">
        <v>6.8900000000000006</v>
      </c>
      <c r="F17" s="264">
        <v>2819</v>
      </c>
      <c r="G17" s="265">
        <v>5.49</v>
      </c>
      <c r="H17" s="265">
        <v>2.7</v>
      </c>
      <c r="I17" s="265">
        <v>2.25</v>
      </c>
      <c r="J17" s="266">
        <v>806</v>
      </c>
      <c r="K17" s="267">
        <f t="shared" si="1"/>
        <v>0.28084714548802947</v>
      </c>
      <c r="L17" s="268">
        <f t="shared" ref="L17:L22" si="5">IF(D17=0,"-",H17/D17)</f>
        <v>0.15936725298075788</v>
      </c>
      <c r="M17" s="268">
        <f t="shared" si="2"/>
        <v>0.32656023222060954</v>
      </c>
      <c r="P17" s="270"/>
    </row>
    <row r="18" spans="1:16" s="269" customFormat="1" ht="13">
      <c r="A18" s="261">
        <v>10</v>
      </c>
      <c r="B18" s="262" t="s">
        <v>84</v>
      </c>
      <c r="C18" s="263">
        <v>16.322999999999997</v>
      </c>
      <c r="D18" s="263">
        <v>1.8049999999999999</v>
      </c>
      <c r="E18" s="263">
        <v>7.6189999999999998</v>
      </c>
      <c r="F18" s="264">
        <v>2258</v>
      </c>
      <c r="G18" s="265">
        <v>4.2690000000000001</v>
      </c>
      <c r="H18" s="271">
        <v>0</v>
      </c>
      <c r="I18" s="265">
        <v>9.9000000000000005E-2</v>
      </c>
      <c r="J18" s="266">
        <v>376</v>
      </c>
      <c r="K18" s="267">
        <f t="shared" si="1"/>
        <v>0.26153280646939908</v>
      </c>
      <c r="L18" s="268">
        <f t="shared" si="5"/>
        <v>0</v>
      </c>
      <c r="M18" s="268">
        <f t="shared" si="2"/>
        <v>1.2993831211445072E-2</v>
      </c>
      <c r="P18" s="270"/>
    </row>
    <row r="19" spans="1:16" ht="13">
      <c r="A19" s="217">
        <v>11</v>
      </c>
      <c r="B19" s="218" t="s">
        <v>329</v>
      </c>
      <c r="C19" s="249">
        <v>4.2089999999999996</v>
      </c>
      <c r="D19" s="249">
        <v>2.4729999999999999</v>
      </c>
      <c r="E19" s="249">
        <v>7.431</v>
      </c>
      <c r="F19" s="256">
        <v>1205</v>
      </c>
      <c r="G19" s="257">
        <v>3.3839999999999999</v>
      </c>
      <c r="H19" s="257">
        <v>0</v>
      </c>
      <c r="I19" s="257">
        <v>5.0780000000000003</v>
      </c>
      <c r="J19" s="226">
        <v>897</v>
      </c>
      <c r="K19" s="220">
        <f t="shared" si="1"/>
        <v>0.80399144689950108</v>
      </c>
      <c r="L19" s="221">
        <f t="shared" si="5"/>
        <v>0</v>
      </c>
      <c r="M19" s="221">
        <f t="shared" si="2"/>
        <v>0.68335351904185171</v>
      </c>
      <c r="P19" s="222"/>
    </row>
    <row r="20" spans="1:16" ht="13">
      <c r="A20" s="217">
        <v>12</v>
      </c>
      <c r="B20" s="218" t="s">
        <v>76</v>
      </c>
      <c r="C20" s="249">
        <v>36.433999999999997</v>
      </c>
      <c r="D20" s="249">
        <v>13.15</v>
      </c>
      <c r="E20" s="249">
        <v>8.26</v>
      </c>
      <c r="F20" s="256">
        <v>4891</v>
      </c>
      <c r="G20" s="257">
        <v>25.371999999999996</v>
      </c>
      <c r="H20" s="257">
        <v>0</v>
      </c>
      <c r="I20" s="257">
        <v>4.05</v>
      </c>
      <c r="J20" s="226">
        <v>3476</v>
      </c>
      <c r="K20" s="220">
        <f t="shared" si="1"/>
        <v>0.69638249986276546</v>
      </c>
      <c r="L20" s="221">
        <f t="shared" si="5"/>
        <v>0</v>
      </c>
      <c r="M20" s="221">
        <f t="shared" si="2"/>
        <v>0.49031476997578693</v>
      </c>
      <c r="P20" s="222"/>
    </row>
    <row r="21" spans="1:16" ht="13">
      <c r="A21" s="217">
        <v>13</v>
      </c>
      <c r="B21" s="218" t="s">
        <v>80</v>
      </c>
      <c r="C21" s="249">
        <v>6.7949999999999999</v>
      </c>
      <c r="D21" s="249"/>
      <c r="E21" s="249">
        <v>1.17</v>
      </c>
      <c r="F21" s="256">
        <v>924</v>
      </c>
      <c r="G21" s="259">
        <v>5.4450000000000003</v>
      </c>
      <c r="H21" s="257">
        <v>0</v>
      </c>
      <c r="I21" s="257">
        <v>0.4</v>
      </c>
      <c r="J21" s="226">
        <v>746</v>
      </c>
      <c r="K21" s="220">
        <f t="shared" si="1"/>
        <v>0.80132450331125837</v>
      </c>
      <c r="L21" s="221" t="str">
        <f t="shared" si="5"/>
        <v>-</v>
      </c>
      <c r="M21" s="221">
        <f t="shared" si="2"/>
        <v>0.34188034188034194</v>
      </c>
      <c r="P21" s="222"/>
    </row>
    <row r="22" spans="1:16" s="235" customFormat="1" ht="13.5">
      <c r="A22" s="229"/>
      <c r="B22" s="230" t="s">
        <v>2</v>
      </c>
      <c r="C22" s="251">
        <v>432.29929523809523</v>
      </c>
      <c r="D22" s="251">
        <v>106.94700000000002</v>
      </c>
      <c r="E22" s="251">
        <v>173.76899999999998</v>
      </c>
      <c r="F22" s="251">
        <f t="shared" ref="F22:J22" si="6">SUM(F9:F21)</f>
        <v>62249</v>
      </c>
      <c r="G22" s="232">
        <v>277.54000000000002</v>
      </c>
      <c r="H22" s="232">
        <v>23.49</v>
      </c>
      <c r="I22" s="232">
        <v>94.786000000000016</v>
      </c>
      <c r="J22" s="233">
        <f t="shared" si="6"/>
        <v>39794.35</v>
      </c>
      <c r="K22" s="234">
        <f t="shared" si="1"/>
        <v>0.64200891155082906</v>
      </c>
      <c r="L22" s="234">
        <f t="shared" si="5"/>
        <v>0.2196415046705377</v>
      </c>
      <c r="M22" s="234">
        <f t="shared" si="2"/>
        <v>0.54547128659312094</v>
      </c>
      <c r="P22" s="236"/>
    </row>
    <row r="23" spans="1:16" s="242" customFormat="1" ht="13.5">
      <c r="A23" s="237"/>
      <c r="B23" s="238"/>
      <c r="C23" s="239"/>
      <c r="D23" s="239"/>
      <c r="E23" s="239"/>
      <c r="F23" s="239"/>
      <c r="G23" s="240"/>
      <c r="H23" s="240"/>
      <c r="I23" s="240"/>
      <c r="J23" s="240"/>
      <c r="K23" s="241"/>
      <c r="L23" s="241"/>
      <c r="M23" s="241"/>
    </row>
    <row r="24" spans="1:16" s="242" customFormat="1" ht="15.5">
      <c r="A24" s="243" t="s">
        <v>330</v>
      </c>
      <c r="B24" s="244"/>
      <c r="C24" s="245"/>
      <c r="D24" s="245"/>
      <c r="E24" s="245"/>
      <c r="F24" s="245"/>
      <c r="G24" s="245"/>
      <c r="H24" s="245"/>
      <c r="I24" s="245"/>
      <c r="J24" s="245"/>
      <c r="K24" s="246"/>
      <c r="L24" s="246"/>
      <c r="M24" s="246"/>
    </row>
    <row r="25" spans="1:16" ht="15.5">
      <c r="A25" s="206" t="s">
        <v>331</v>
      </c>
      <c r="B25" s="247"/>
      <c r="C25" s="206"/>
      <c r="D25" s="206"/>
      <c r="E25" s="206"/>
      <c r="F25" s="206"/>
      <c r="G25" s="206"/>
      <c r="H25" s="206"/>
      <c r="I25" s="206"/>
      <c r="J25" s="248"/>
      <c r="K25" s="206"/>
      <c r="L25" s="206"/>
      <c r="M25" s="206"/>
    </row>
    <row r="26" spans="1:16" ht="15.5">
      <c r="A26" s="283"/>
      <c r="B26" s="283"/>
      <c r="C26" s="283"/>
      <c r="D26" s="283"/>
      <c r="E26" s="283"/>
      <c r="F26" s="283"/>
      <c r="G26" s="283"/>
      <c r="H26" s="283"/>
      <c r="I26" s="283"/>
      <c r="J26" s="283"/>
      <c r="K26" s="283"/>
      <c r="L26" s="283"/>
      <c r="M26" s="283"/>
    </row>
    <row r="27" spans="1:16" ht="15.5">
      <c r="A27" s="283"/>
      <c r="B27" s="283"/>
      <c r="C27" s="283"/>
      <c r="D27" s="283"/>
      <c r="E27" s="283"/>
      <c r="F27" s="283"/>
      <c r="G27" s="283"/>
      <c r="H27" s="283"/>
      <c r="I27" s="283"/>
      <c r="J27" s="283"/>
      <c r="K27" s="283"/>
      <c r="L27" s="283"/>
      <c r="M27" s="283"/>
    </row>
    <row r="28" spans="1:16" ht="24" hidden="1" customHeight="1">
      <c r="A28" s="214">
        <v>1</v>
      </c>
      <c r="B28" s="214">
        <v>2</v>
      </c>
      <c r="C28" s="214">
        <v>3</v>
      </c>
      <c r="D28" s="214">
        <v>8</v>
      </c>
      <c r="E28" s="214">
        <v>13</v>
      </c>
      <c r="F28" s="214">
        <v>22</v>
      </c>
      <c r="G28" s="214">
        <v>23</v>
      </c>
      <c r="H28" s="214">
        <v>28</v>
      </c>
      <c r="I28" s="214">
        <v>33</v>
      </c>
      <c r="J28" s="214">
        <v>42</v>
      </c>
      <c r="K28" s="214">
        <v>43</v>
      </c>
      <c r="L28" s="214">
        <v>44</v>
      </c>
      <c r="M28" s="214">
        <v>45</v>
      </c>
    </row>
    <row r="29" spans="1:16" ht="27" hidden="1" customHeight="1">
      <c r="A29" s="217">
        <v>1</v>
      </c>
      <c r="B29" s="218" t="s">
        <v>61</v>
      </c>
      <c r="C29" s="219">
        <v>49.113000000000007</v>
      </c>
      <c r="D29" s="219">
        <v>0</v>
      </c>
      <c r="E29" s="219">
        <v>66.692000000000007</v>
      </c>
      <c r="F29" s="249"/>
      <c r="G29" s="223">
        <v>5.37</v>
      </c>
      <c r="H29" s="223"/>
      <c r="I29" s="223">
        <v>5.48</v>
      </c>
      <c r="J29" s="250"/>
      <c r="K29" s="220">
        <f t="shared" ref="K29:K42" si="7">$G29/C29</f>
        <v>0.1093396860301753</v>
      </c>
      <c r="L29" s="221" t="str">
        <f t="shared" ref="L29:L42" si="8">IF(D29=0,"-",H29/D29)</f>
        <v>-</v>
      </c>
      <c r="M29" s="221">
        <f t="shared" ref="M29:M42" si="9">I29/E29</f>
        <v>8.2168775865171226E-2</v>
      </c>
      <c r="P29" s="222"/>
    </row>
    <row r="30" spans="1:16" ht="27" hidden="1" customHeight="1">
      <c r="A30" s="217">
        <v>2</v>
      </c>
      <c r="B30" s="218" t="s">
        <v>63</v>
      </c>
      <c r="C30" s="219">
        <v>78.238</v>
      </c>
      <c r="D30" s="219">
        <v>0.77</v>
      </c>
      <c r="E30" s="219">
        <v>38.336999999999996</v>
      </c>
      <c r="F30" s="249"/>
      <c r="G30" s="223">
        <v>11.75</v>
      </c>
      <c r="H30" s="223"/>
      <c r="I30" s="223">
        <v>38.340000000000003</v>
      </c>
      <c r="J30" s="250"/>
      <c r="K30" s="220">
        <f t="shared" si="7"/>
        <v>0.15018277563332397</v>
      </c>
      <c r="L30" s="221">
        <f t="shared" si="8"/>
        <v>0</v>
      </c>
      <c r="M30" s="221">
        <f t="shared" si="9"/>
        <v>1.000078253384459</v>
      </c>
      <c r="P30" s="222"/>
    </row>
    <row r="31" spans="1:16" ht="27" hidden="1" customHeight="1">
      <c r="A31" s="217">
        <v>3</v>
      </c>
      <c r="B31" s="218" t="s">
        <v>288</v>
      </c>
      <c r="C31" s="219">
        <v>23.240000000000002</v>
      </c>
      <c r="D31" s="219">
        <v>16.7</v>
      </c>
      <c r="E31" s="219">
        <v>9.24</v>
      </c>
      <c r="F31" s="249"/>
      <c r="G31" s="223">
        <v>2.8</v>
      </c>
      <c r="H31" s="223"/>
      <c r="I31" s="223">
        <v>1.4</v>
      </c>
      <c r="J31" s="250"/>
      <c r="K31" s="220">
        <f t="shared" si="7"/>
        <v>0.12048192771084336</v>
      </c>
      <c r="L31" s="221">
        <f t="shared" si="8"/>
        <v>0</v>
      </c>
      <c r="M31" s="221">
        <f t="shared" si="9"/>
        <v>0.15151515151515149</v>
      </c>
      <c r="P31" s="222"/>
    </row>
    <row r="32" spans="1:16" ht="27" hidden="1" customHeight="1">
      <c r="A32" s="217">
        <v>4</v>
      </c>
      <c r="B32" s="218" t="s">
        <v>66</v>
      </c>
      <c r="C32" s="219">
        <v>107.59799999999998</v>
      </c>
      <c r="D32" s="219">
        <v>0</v>
      </c>
      <c r="E32" s="219">
        <v>36.233000000000004</v>
      </c>
      <c r="F32" s="249"/>
      <c r="G32" s="223">
        <v>32.479999999999997</v>
      </c>
      <c r="H32" s="223"/>
      <c r="I32" s="223">
        <v>4.5599999999999996</v>
      </c>
      <c r="J32" s="250"/>
      <c r="K32" s="220">
        <f t="shared" si="7"/>
        <v>0.30186434692094649</v>
      </c>
      <c r="L32" s="221" t="str">
        <f t="shared" si="8"/>
        <v>-</v>
      </c>
      <c r="M32" s="221">
        <f t="shared" si="9"/>
        <v>0.12585212375458835</v>
      </c>
      <c r="P32" s="222"/>
    </row>
    <row r="33" spans="1:16" ht="27" hidden="1" customHeight="1">
      <c r="A33" s="217">
        <v>5</v>
      </c>
      <c r="B33" s="218" t="s">
        <v>68</v>
      </c>
      <c r="C33" s="219">
        <v>123.29099999999998</v>
      </c>
      <c r="D33" s="219">
        <v>1.7</v>
      </c>
      <c r="E33" s="219">
        <v>46.54</v>
      </c>
      <c r="F33" s="249"/>
      <c r="G33" s="223">
        <v>15.93</v>
      </c>
      <c r="H33" s="223"/>
      <c r="I33" s="223">
        <v>2.59</v>
      </c>
      <c r="J33" s="250"/>
      <c r="K33" s="220">
        <f t="shared" si="7"/>
        <v>0.12920651142419157</v>
      </c>
      <c r="L33" s="221">
        <f t="shared" si="8"/>
        <v>0</v>
      </c>
      <c r="M33" s="221">
        <f t="shared" si="9"/>
        <v>5.5651052857756768E-2</v>
      </c>
      <c r="P33" s="222"/>
    </row>
    <row r="34" spans="1:16" ht="27" hidden="1" customHeight="1">
      <c r="A34" s="217">
        <v>6</v>
      </c>
      <c r="B34" s="218" t="s">
        <v>72</v>
      </c>
      <c r="C34" s="219">
        <v>20.73</v>
      </c>
      <c r="D34" s="219">
        <v>0</v>
      </c>
      <c r="E34" s="219">
        <v>3.5529999999999999</v>
      </c>
      <c r="F34" s="249"/>
      <c r="G34" s="223">
        <v>0.75</v>
      </c>
      <c r="H34" s="223"/>
      <c r="I34" s="223">
        <v>0</v>
      </c>
      <c r="J34" s="250"/>
      <c r="K34" s="220">
        <f t="shared" si="7"/>
        <v>3.6179450072358899E-2</v>
      </c>
      <c r="L34" s="221" t="str">
        <f t="shared" si="8"/>
        <v>-</v>
      </c>
      <c r="M34" s="221">
        <f t="shared" si="9"/>
        <v>0</v>
      </c>
      <c r="P34" s="222"/>
    </row>
    <row r="35" spans="1:16" ht="27" hidden="1" customHeight="1">
      <c r="A35" s="217">
        <v>7</v>
      </c>
      <c r="B35" s="218" t="s">
        <v>70</v>
      </c>
      <c r="C35" s="219">
        <v>35</v>
      </c>
      <c r="D35" s="219">
        <v>0</v>
      </c>
      <c r="E35" s="219">
        <v>3</v>
      </c>
      <c r="F35" s="249"/>
      <c r="G35" s="223">
        <v>5.87</v>
      </c>
      <c r="H35" s="223"/>
      <c r="I35" s="223">
        <v>0.6</v>
      </c>
      <c r="J35" s="250"/>
      <c r="K35" s="220">
        <f t="shared" si="7"/>
        <v>0.1677142857142857</v>
      </c>
      <c r="L35" s="221" t="str">
        <f t="shared" si="8"/>
        <v>-</v>
      </c>
      <c r="M35" s="221">
        <f t="shared" si="9"/>
        <v>0.19999999999999998</v>
      </c>
      <c r="P35" s="222"/>
    </row>
    <row r="36" spans="1:16" ht="27" hidden="1" customHeight="1">
      <c r="A36" s="217">
        <v>8</v>
      </c>
      <c r="B36" s="218" t="s">
        <v>74</v>
      </c>
      <c r="C36" s="219">
        <v>63.500000000000007</v>
      </c>
      <c r="D36" s="219">
        <v>10.780000000000001</v>
      </c>
      <c r="E36" s="219">
        <v>31.35</v>
      </c>
      <c r="F36" s="249"/>
      <c r="G36" s="223">
        <v>6.58</v>
      </c>
      <c r="H36" s="223"/>
      <c r="I36" s="223">
        <v>4.63</v>
      </c>
      <c r="J36" s="250">
        <v>819</v>
      </c>
      <c r="K36" s="220">
        <f t="shared" si="7"/>
        <v>0.10362204724409448</v>
      </c>
      <c r="L36" s="221">
        <f t="shared" si="8"/>
        <v>0</v>
      </c>
      <c r="M36" s="221">
        <f t="shared" si="9"/>
        <v>0.14768740031897926</v>
      </c>
      <c r="P36" s="222"/>
    </row>
    <row r="37" spans="1:16" ht="27" hidden="1" customHeight="1">
      <c r="A37" s="217">
        <v>9</v>
      </c>
      <c r="B37" s="218" t="s">
        <v>82</v>
      </c>
      <c r="C37" s="219">
        <v>45.603000000000002</v>
      </c>
      <c r="D37" s="219">
        <v>2.8</v>
      </c>
      <c r="E37" s="219">
        <v>17.841999999999999</v>
      </c>
      <c r="F37" s="249"/>
      <c r="G37" s="223">
        <v>0.4</v>
      </c>
      <c r="H37" s="223"/>
      <c r="I37" s="223">
        <v>1.05</v>
      </c>
      <c r="J37" s="250"/>
      <c r="K37" s="220">
        <f t="shared" si="7"/>
        <v>8.7713527618797013E-3</v>
      </c>
      <c r="L37" s="221">
        <f t="shared" si="8"/>
        <v>0</v>
      </c>
      <c r="M37" s="221">
        <f t="shared" si="9"/>
        <v>5.8849904719201887E-2</v>
      </c>
      <c r="P37" s="222"/>
    </row>
    <row r="38" spans="1:16" ht="27" hidden="1" customHeight="1">
      <c r="A38" s="217">
        <v>10</v>
      </c>
      <c r="B38" s="218" t="s">
        <v>84</v>
      </c>
      <c r="C38" s="219">
        <v>21.247999999999998</v>
      </c>
      <c r="D38" s="219">
        <v>0.35</v>
      </c>
      <c r="E38" s="219">
        <v>15.671000000000001</v>
      </c>
      <c r="F38" s="249"/>
      <c r="G38" s="223">
        <v>2.33</v>
      </c>
      <c r="H38" s="227"/>
      <c r="I38" s="223">
        <v>0.59</v>
      </c>
      <c r="J38" s="250"/>
      <c r="K38" s="220">
        <f t="shared" si="7"/>
        <v>0.10965737951807231</v>
      </c>
      <c r="L38" s="221">
        <f t="shared" si="8"/>
        <v>0</v>
      </c>
      <c r="M38" s="221">
        <f t="shared" si="9"/>
        <v>3.7649160870397547E-2</v>
      </c>
      <c r="P38" s="222"/>
    </row>
    <row r="39" spans="1:16" ht="27" hidden="1" customHeight="1">
      <c r="A39" s="217">
        <v>11</v>
      </c>
      <c r="B39" s="218" t="s">
        <v>329</v>
      </c>
      <c r="C39" s="219">
        <v>8.2929999999999993</v>
      </c>
      <c r="D39" s="219">
        <v>1.335</v>
      </c>
      <c r="E39" s="219">
        <v>9.984</v>
      </c>
      <c r="F39" s="249"/>
      <c r="G39" s="223">
        <v>1.34</v>
      </c>
      <c r="H39" s="223">
        <v>0.17</v>
      </c>
      <c r="I39" s="223">
        <v>2.5</v>
      </c>
      <c r="J39" s="250"/>
      <c r="K39" s="220">
        <f t="shared" si="7"/>
        <v>0.16158205715663815</v>
      </c>
      <c r="L39" s="221">
        <f t="shared" si="8"/>
        <v>0.12734082397003746</v>
      </c>
      <c r="M39" s="221">
        <f t="shared" si="9"/>
        <v>0.25040064102564102</v>
      </c>
      <c r="P39" s="222"/>
    </row>
    <row r="40" spans="1:16" ht="27" hidden="1" customHeight="1">
      <c r="A40" s="217">
        <v>12</v>
      </c>
      <c r="B40" s="218" t="s">
        <v>76</v>
      </c>
      <c r="C40" s="219">
        <v>47.315000000000005</v>
      </c>
      <c r="D40" s="219">
        <v>13.747</v>
      </c>
      <c r="E40" s="219">
        <v>11.006</v>
      </c>
      <c r="F40" s="249"/>
      <c r="G40" s="223">
        <v>0.3</v>
      </c>
      <c r="H40" s="223"/>
      <c r="I40" s="223">
        <v>0</v>
      </c>
      <c r="J40" s="250"/>
      <c r="K40" s="220">
        <f t="shared" si="7"/>
        <v>6.340483990277924E-3</v>
      </c>
      <c r="L40" s="221">
        <f t="shared" si="8"/>
        <v>0</v>
      </c>
      <c r="M40" s="221">
        <f t="shared" si="9"/>
        <v>0</v>
      </c>
      <c r="P40" s="222"/>
    </row>
    <row r="41" spans="1:16" ht="27" hidden="1" customHeight="1">
      <c r="A41" s="217">
        <v>13</v>
      </c>
      <c r="B41" s="218" t="s">
        <v>80</v>
      </c>
      <c r="C41" s="219">
        <v>8.4260000000000002</v>
      </c>
      <c r="D41" s="219">
        <v>0</v>
      </c>
      <c r="E41" s="219">
        <v>0.18000000000000002</v>
      </c>
      <c r="F41" s="249"/>
      <c r="G41" s="228">
        <v>1.62</v>
      </c>
      <c r="H41" s="223"/>
      <c r="I41" s="223">
        <v>0</v>
      </c>
      <c r="J41" s="250"/>
      <c r="K41" s="220">
        <f t="shared" si="7"/>
        <v>0.19226204604794683</v>
      </c>
      <c r="L41" s="221" t="str">
        <f t="shared" si="8"/>
        <v>-</v>
      </c>
      <c r="M41" s="221">
        <f t="shared" si="9"/>
        <v>0</v>
      </c>
      <c r="P41" s="222"/>
    </row>
    <row r="42" spans="1:16" s="235" customFormat="1" ht="20.25" hidden="1" customHeight="1">
      <c r="A42" s="229"/>
      <c r="B42" s="230" t="s">
        <v>2</v>
      </c>
      <c r="C42" s="231">
        <f t="shared" ref="C42:F42" si="10">SUM(C29:C41)</f>
        <v>631.59500000000014</v>
      </c>
      <c r="D42" s="231">
        <v>48.182000000000002</v>
      </c>
      <c r="E42" s="231">
        <f t="shared" si="10"/>
        <v>289.62799999999999</v>
      </c>
      <c r="F42" s="251">
        <f t="shared" si="10"/>
        <v>0</v>
      </c>
      <c r="G42" s="232">
        <f>SUM(G29:G41)</f>
        <v>87.52000000000001</v>
      </c>
      <c r="H42" s="232">
        <f t="shared" ref="H42" si="11">SUM(H29:H41)</f>
        <v>0.17</v>
      </c>
      <c r="I42" s="232">
        <f>SUM(I29:I41)</f>
        <v>61.740000000000009</v>
      </c>
      <c r="J42" s="252">
        <f t="shared" ref="J42" si="12">SUM(J29:J41)</f>
        <v>819</v>
      </c>
      <c r="K42" s="234">
        <f t="shared" si="7"/>
        <v>0.13856981135062815</v>
      </c>
      <c r="L42" s="234">
        <f t="shared" si="8"/>
        <v>3.5282885724959531E-3</v>
      </c>
      <c r="M42" s="234">
        <f t="shared" si="9"/>
        <v>0.21316999737594436</v>
      </c>
      <c r="P42" s="236"/>
    </row>
    <row r="43" spans="1:16" ht="15" customHeight="1">
      <c r="J43" s="253">
        <f>+J22/F22</f>
        <v>0.63927693617568149</v>
      </c>
    </row>
    <row r="47" spans="1:16" ht="15" customHeight="1">
      <c r="L47" s="255"/>
      <c r="M47" s="255"/>
    </row>
  </sheetData>
  <mergeCells count="24">
    <mergeCell ref="B1:F1"/>
    <mergeCell ref="B2:F2"/>
    <mergeCell ref="A3:M3"/>
    <mergeCell ref="A4:M4"/>
    <mergeCell ref="A5:A7"/>
    <mergeCell ref="B5:B7"/>
    <mergeCell ref="C5:F5"/>
    <mergeCell ref="G5:J5"/>
    <mergeCell ref="K5:M5"/>
    <mergeCell ref="K6:K7"/>
    <mergeCell ref="A26:M26"/>
    <mergeCell ref="A27:M27"/>
    <mergeCell ref="Q5:T5"/>
    <mergeCell ref="W5:Z5"/>
    <mergeCell ref="C6:C7"/>
    <mergeCell ref="D6:D7"/>
    <mergeCell ref="E6:E7"/>
    <mergeCell ref="F6:F7"/>
    <mergeCell ref="G6:G7"/>
    <mergeCell ref="H6:H7"/>
    <mergeCell ref="I6:I7"/>
    <mergeCell ref="J6:J7"/>
    <mergeCell ref="L6:L7"/>
    <mergeCell ref="M6:M7"/>
  </mergeCells>
  <printOptions horizontalCentered="1"/>
  <pageMargins left="0" right="0" top="0.35433070866141736" bottom="0.15748031496062992" header="0.31496062992125984" footer="0.11811023622047245"/>
  <pageSetup paperSize="9" scale="99"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A10" workbookViewId="0">
      <selection activeCell="F10" sqref="F10"/>
    </sheetView>
  </sheetViews>
  <sheetFormatPr defaultColWidth="9.09765625" defaultRowHeight="18"/>
  <cols>
    <col min="1" max="1" width="4.59765625" style="107" customWidth="1"/>
    <col min="2" max="2" width="12.59765625" style="107" customWidth="1"/>
    <col min="3" max="3" width="13.296875" style="107" customWidth="1"/>
    <col min="4" max="4" width="11.69921875" style="107" customWidth="1"/>
    <col min="5" max="5" width="11.09765625" style="107" customWidth="1"/>
    <col min="6" max="6" width="12.8984375" style="107" customWidth="1"/>
    <col min="7" max="7" width="15.59765625" style="107" hidden="1" customWidth="1"/>
    <col min="8" max="8" width="8.3984375" style="107" customWidth="1"/>
    <col min="9" max="9" width="25.69921875" style="107" customWidth="1"/>
    <col min="10" max="10" width="13.296875" style="107" hidden="1" customWidth="1"/>
    <col min="11" max="11" width="12.59765625" style="107" customWidth="1"/>
    <col min="12" max="12" width="10.8984375" style="107" customWidth="1"/>
    <col min="13" max="13" width="10.3984375" style="107" customWidth="1"/>
    <col min="14" max="16384" width="9.09765625" style="107"/>
  </cols>
  <sheetData>
    <row r="1" spans="1:12" ht="34.5" customHeight="1">
      <c r="A1" s="302" t="s">
        <v>173</v>
      </c>
      <c r="B1" s="302"/>
      <c r="C1" s="302"/>
      <c r="D1" s="302"/>
      <c r="E1" s="302"/>
      <c r="F1" s="302"/>
      <c r="G1" s="302"/>
      <c r="H1" s="302"/>
      <c r="I1" s="302"/>
    </row>
    <row r="2" spans="1:12" ht="25.5" customHeight="1">
      <c r="A2" s="303" t="s">
        <v>153</v>
      </c>
      <c r="B2" s="303"/>
      <c r="C2" s="303"/>
      <c r="D2" s="303"/>
      <c r="E2" s="303"/>
      <c r="F2" s="303"/>
      <c r="G2" s="303"/>
      <c r="H2" s="303"/>
      <c r="I2" s="303"/>
    </row>
    <row r="3" spans="1:12" ht="33" customHeight="1">
      <c r="A3" s="304" t="s">
        <v>0</v>
      </c>
      <c r="B3" s="305" t="s">
        <v>22</v>
      </c>
      <c r="C3" s="300" t="s">
        <v>154</v>
      </c>
      <c r="D3" s="306"/>
      <c r="E3" s="304" t="s">
        <v>155</v>
      </c>
      <c r="F3" s="304"/>
      <c r="G3" s="307" t="s">
        <v>156</v>
      </c>
      <c r="H3" s="307" t="s">
        <v>157</v>
      </c>
      <c r="I3" s="304" t="s">
        <v>158</v>
      </c>
    </row>
    <row r="4" spans="1:12" ht="53.25" customHeight="1">
      <c r="A4" s="304"/>
      <c r="B4" s="305"/>
      <c r="C4" s="108" t="s">
        <v>159</v>
      </c>
      <c r="D4" s="108" t="s">
        <v>160</v>
      </c>
      <c r="E4" s="109" t="s">
        <v>161</v>
      </c>
      <c r="F4" s="109" t="s">
        <v>162</v>
      </c>
      <c r="G4" s="308"/>
      <c r="H4" s="308"/>
      <c r="I4" s="304"/>
    </row>
    <row r="5" spans="1:12" ht="39">
      <c r="A5" s="110">
        <v>1</v>
      </c>
      <c r="B5" s="111" t="s">
        <v>18</v>
      </c>
      <c r="C5" s="112">
        <v>12.83</v>
      </c>
      <c r="D5" s="113">
        <v>800</v>
      </c>
      <c r="E5" s="114">
        <v>1.625</v>
      </c>
      <c r="F5" s="115">
        <f>+E5/C5</f>
        <v>0.12665627435697585</v>
      </c>
      <c r="G5" s="114">
        <v>1.625</v>
      </c>
      <c r="H5" s="114">
        <f>+E5-G5</f>
        <v>0</v>
      </c>
      <c r="I5" s="116" t="s">
        <v>163</v>
      </c>
      <c r="J5" s="114">
        <v>8.0670000000000002</v>
      </c>
      <c r="K5" s="117"/>
      <c r="L5" s="118"/>
    </row>
    <row r="6" spans="1:12">
      <c r="A6" s="119">
        <v>2</v>
      </c>
      <c r="B6" s="120" t="s">
        <v>23</v>
      </c>
      <c r="C6" s="121">
        <v>0.96</v>
      </c>
      <c r="D6" s="122">
        <v>61</v>
      </c>
      <c r="E6" s="123">
        <v>0</v>
      </c>
      <c r="F6" s="124">
        <f t="shared" ref="F6:F17" si="0">+E6/C6</f>
        <v>0</v>
      </c>
      <c r="G6" s="123">
        <v>0</v>
      </c>
      <c r="H6" s="123">
        <f t="shared" ref="H6:H16" si="1">+E6-G6</f>
        <v>0</v>
      </c>
      <c r="I6" s="125"/>
      <c r="J6" s="123">
        <v>14.6</v>
      </c>
      <c r="K6" s="118"/>
      <c r="L6" s="118"/>
    </row>
    <row r="7" spans="1:12" ht="65">
      <c r="A7" s="119">
        <v>3</v>
      </c>
      <c r="B7" s="120" t="s">
        <v>17</v>
      </c>
      <c r="C7" s="126">
        <v>28.299999999999997</v>
      </c>
      <c r="D7" s="122">
        <v>1789</v>
      </c>
      <c r="E7" s="123">
        <v>1.5</v>
      </c>
      <c r="F7" s="124">
        <f t="shared" si="0"/>
        <v>5.3003533568904596E-2</v>
      </c>
      <c r="G7" s="123">
        <v>1.5</v>
      </c>
      <c r="H7" s="123">
        <f t="shared" si="1"/>
        <v>0</v>
      </c>
      <c r="I7" s="125" t="s">
        <v>164</v>
      </c>
      <c r="J7" s="123">
        <v>6.58</v>
      </c>
      <c r="K7" s="127"/>
      <c r="L7" s="118"/>
    </row>
    <row r="8" spans="1:12" ht="26">
      <c r="A8" s="119">
        <v>4</v>
      </c>
      <c r="B8" s="128" t="s">
        <v>10</v>
      </c>
      <c r="C8" s="126">
        <v>1.5</v>
      </c>
      <c r="D8" s="122">
        <v>100</v>
      </c>
      <c r="E8" s="123">
        <f>0.476+0.1</f>
        <v>0.57599999999999996</v>
      </c>
      <c r="F8" s="124">
        <f t="shared" si="0"/>
        <v>0.38399999999999995</v>
      </c>
      <c r="G8" s="123">
        <f>0.476+0.1</f>
        <v>0.57599999999999996</v>
      </c>
      <c r="H8" s="123">
        <f t="shared" si="1"/>
        <v>0</v>
      </c>
      <c r="I8" s="125" t="s">
        <v>165</v>
      </c>
      <c r="J8" s="123">
        <v>15.98</v>
      </c>
      <c r="K8" s="118"/>
      <c r="L8" s="118"/>
    </row>
    <row r="9" spans="1:12" ht="78">
      <c r="A9" s="119">
        <v>5</v>
      </c>
      <c r="B9" s="120" t="s">
        <v>21</v>
      </c>
      <c r="C9" s="126">
        <v>16</v>
      </c>
      <c r="D9" s="122">
        <v>1087</v>
      </c>
      <c r="E9" s="123">
        <v>10.4</v>
      </c>
      <c r="F9" s="124">
        <f t="shared" si="0"/>
        <v>0.65</v>
      </c>
      <c r="G9" s="123">
        <v>9.07</v>
      </c>
      <c r="H9" s="123">
        <f t="shared" si="1"/>
        <v>1.33</v>
      </c>
      <c r="I9" s="125" t="s">
        <v>166</v>
      </c>
      <c r="J9" s="123">
        <v>11.8</v>
      </c>
      <c r="K9" s="118"/>
      <c r="L9" s="118"/>
    </row>
    <row r="10" spans="1:12" ht="39">
      <c r="A10" s="119">
        <v>6</v>
      </c>
      <c r="B10" s="120" t="s">
        <v>13</v>
      </c>
      <c r="C10" s="126">
        <v>6</v>
      </c>
      <c r="D10" s="122">
        <v>546</v>
      </c>
      <c r="E10" s="123">
        <v>2.75</v>
      </c>
      <c r="F10" s="124">
        <f t="shared" si="0"/>
        <v>0.45833333333333331</v>
      </c>
      <c r="G10" s="123">
        <v>2.75</v>
      </c>
      <c r="H10" s="123">
        <f t="shared" si="1"/>
        <v>0</v>
      </c>
      <c r="I10" s="125" t="s">
        <v>167</v>
      </c>
      <c r="J10" s="123">
        <v>3.42</v>
      </c>
      <c r="K10" s="129"/>
      <c r="L10" s="118"/>
    </row>
    <row r="11" spans="1:12" ht="26">
      <c r="A11" s="119">
        <v>7</v>
      </c>
      <c r="B11" s="120" t="s">
        <v>16</v>
      </c>
      <c r="C11" s="121">
        <v>0.94</v>
      </c>
      <c r="D11" s="122">
        <v>73</v>
      </c>
      <c r="E11" s="123">
        <v>0.75</v>
      </c>
      <c r="F11" s="124">
        <f t="shared" si="0"/>
        <v>0.79787234042553201</v>
      </c>
      <c r="G11" s="123">
        <v>0.75</v>
      </c>
      <c r="H11" s="123">
        <f t="shared" si="1"/>
        <v>0</v>
      </c>
      <c r="I11" s="125" t="s">
        <v>168</v>
      </c>
      <c r="J11" s="123">
        <v>5.5709999999999997</v>
      </c>
      <c r="K11" s="130"/>
      <c r="L11" s="118"/>
    </row>
    <row r="12" spans="1:12" ht="39">
      <c r="A12" s="119">
        <v>8</v>
      </c>
      <c r="B12" s="120" t="s">
        <v>15</v>
      </c>
      <c r="C12" s="121">
        <v>2.5</v>
      </c>
      <c r="D12" s="122">
        <v>181</v>
      </c>
      <c r="E12" s="123">
        <f>1.35+0.4</f>
        <v>1.75</v>
      </c>
      <c r="F12" s="124">
        <f t="shared" si="0"/>
        <v>0.7</v>
      </c>
      <c r="G12" s="123">
        <v>1.35</v>
      </c>
      <c r="H12" s="123">
        <f t="shared" si="1"/>
        <v>0.39999999999999991</v>
      </c>
      <c r="I12" s="125" t="s">
        <v>169</v>
      </c>
      <c r="J12" s="123"/>
      <c r="K12" s="118"/>
      <c r="L12" s="118"/>
    </row>
    <row r="13" spans="1:12" ht="52">
      <c r="A13" s="119">
        <v>9</v>
      </c>
      <c r="B13" s="120" t="s">
        <v>19</v>
      </c>
      <c r="C13" s="121">
        <v>4.9000000000000004</v>
      </c>
      <c r="D13" s="122">
        <v>337</v>
      </c>
      <c r="E13" s="123">
        <v>3.7149999999999999</v>
      </c>
      <c r="F13" s="124">
        <f>+E13/C13</f>
        <v>0.75816326530612232</v>
      </c>
      <c r="G13" s="123">
        <v>3.7149999999999999</v>
      </c>
      <c r="H13" s="123">
        <f t="shared" si="1"/>
        <v>0</v>
      </c>
      <c r="I13" s="125" t="s">
        <v>170</v>
      </c>
      <c r="J13" s="123"/>
      <c r="K13" s="127"/>
      <c r="L13" s="118"/>
    </row>
    <row r="14" spans="1:12">
      <c r="A14" s="119">
        <v>10</v>
      </c>
      <c r="B14" s="120" t="s">
        <v>14</v>
      </c>
      <c r="C14" s="121">
        <v>4.3800000000000008</v>
      </c>
      <c r="D14" s="122">
        <v>304</v>
      </c>
      <c r="E14" s="123">
        <v>1.3</v>
      </c>
      <c r="F14" s="124">
        <f t="shared" si="0"/>
        <v>0.29680365296803651</v>
      </c>
      <c r="G14" s="123">
        <v>1.3</v>
      </c>
      <c r="H14" s="123">
        <f t="shared" si="1"/>
        <v>0</v>
      </c>
      <c r="I14" s="125" t="s">
        <v>171</v>
      </c>
      <c r="J14" s="123"/>
      <c r="K14" s="118"/>
      <c r="L14" s="118"/>
    </row>
    <row r="15" spans="1:12">
      <c r="A15" s="119">
        <v>11</v>
      </c>
      <c r="B15" s="120" t="s">
        <v>12</v>
      </c>
      <c r="C15" s="121">
        <v>1.65</v>
      </c>
      <c r="D15" s="122">
        <v>82</v>
      </c>
      <c r="E15" s="123">
        <v>0</v>
      </c>
      <c r="F15" s="124">
        <f t="shared" si="0"/>
        <v>0</v>
      </c>
      <c r="G15" s="123">
        <v>0</v>
      </c>
      <c r="H15" s="123">
        <f t="shared" si="1"/>
        <v>0</v>
      </c>
      <c r="I15" s="125"/>
      <c r="J15" s="123">
        <v>9.36</v>
      </c>
      <c r="K15" s="118"/>
      <c r="L15" s="118"/>
    </row>
    <row r="16" spans="1:12">
      <c r="A16" s="119">
        <v>12</v>
      </c>
      <c r="B16" s="131" t="s">
        <v>11</v>
      </c>
      <c r="C16" s="132">
        <v>1</v>
      </c>
      <c r="D16" s="133">
        <v>67</v>
      </c>
      <c r="E16" s="134">
        <v>0.5</v>
      </c>
      <c r="F16" s="135">
        <f t="shared" si="0"/>
        <v>0.5</v>
      </c>
      <c r="G16" s="134">
        <v>0</v>
      </c>
      <c r="H16" s="134">
        <f t="shared" si="1"/>
        <v>0.5</v>
      </c>
      <c r="I16" s="136" t="s">
        <v>172</v>
      </c>
      <c r="J16" s="123">
        <v>6.7619999999999996</v>
      </c>
      <c r="K16" s="118"/>
      <c r="L16" s="118"/>
    </row>
    <row r="17" spans="1:13">
      <c r="A17" s="300" t="s">
        <v>1</v>
      </c>
      <c r="B17" s="301"/>
      <c r="C17" s="137">
        <f>SUM(C5:C16)</f>
        <v>80.960000000000008</v>
      </c>
      <c r="D17" s="138">
        <f>SUM(D5:D16)</f>
        <v>5427</v>
      </c>
      <c r="E17" s="139">
        <f>+SUM(E5:E16)</f>
        <v>24.866</v>
      </c>
      <c r="F17" s="140">
        <f t="shared" si="0"/>
        <v>0.30713932806324107</v>
      </c>
      <c r="G17" s="139">
        <f>+SUM(G5:G16)</f>
        <v>22.636000000000003</v>
      </c>
      <c r="H17" s="139">
        <f>+SUM(H5:H16)</f>
        <v>2.23</v>
      </c>
      <c r="I17" s="139"/>
      <c r="J17" s="141">
        <f>+SUM(J5:J16)</f>
        <v>82.14</v>
      </c>
    </row>
    <row r="18" spans="1:13" ht="18" customHeight="1">
      <c r="A18" s="142"/>
      <c r="B18" s="142"/>
      <c r="C18" s="143"/>
      <c r="D18" s="144"/>
      <c r="E18" s="145"/>
      <c r="F18" s="145"/>
      <c r="G18" s="145"/>
      <c r="H18" s="145"/>
      <c r="I18" s="145"/>
      <c r="J18" s="118"/>
    </row>
    <row r="19" spans="1:13" ht="32.25" customHeight="1">
      <c r="A19" s="146"/>
      <c r="B19" s="146"/>
      <c r="C19" s="146"/>
      <c r="D19" s="146"/>
      <c r="E19" s="146"/>
      <c r="F19" s="146"/>
      <c r="G19" s="146"/>
      <c r="H19" s="146"/>
      <c r="I19" s="146"/>
    </row>
    <row r="20" spans="1:13" ht="33" customHeight="1">
      <c r="A20" s="147"/>
      <c r="B20" s="147"/>
      <c r="C20" s="147"/>
      <c r="D20" s="147"/>
      <c r="E20" s="147"/>
      <c r="F20" s="147"/>
      <c r="G20" s="147"/>
      <c r="H20" s="147"/>
      <c r="I20" s="147"/>
    </row>
    <row r="21" spans="1:13" ht="33.75" customHeight="1">
      <c r="A21" s="147"/>
      <c r="B21" s="147"/>
      <c r="C21" s="147"/>
      <c r="D21" s="147"/>
      <c r="E21" s="147"/>
      <c r="F21" s="147"/>
      <c r="G21" s="147"/>
      <c r="H21" s="147"/>
      <c r="I21" s="147"/>
    </row>
    <row r="22" spans="1:13" ht="27" customHeight="1">
      <c r="A22" s="147"/>
      <c r="B22" s="147"/>
      <c r="C22" s="147"/>
      <c r="D22" s="147"/>
      <c r="E22" s="147"/>
      <c r="F22" s="147"/>
      <c r="G22" s="147"/>
      <c r="H22" s="147"/>
      <c r="I22" s="147"/>
    </row>
    <row r="23" spans="1:13" ht="27" customHeight="1">
      <c r="A23" s="147"/>
      <c r="B23" s="147"/>
      <c r="C23" s="147"/>
      <c r="D23" s="147"/>
      <c r="E23" s="147"/>
      <c r="F23" s="147"/>
      <c r="G23" s="147"/>
      <c r="H23" s="147"/>
      <c r="I23" s="147"/>
    </row>
    <row r="24" spans="1:13" ht="27" customHeight="1">
      <c r="A24" s="147"/>
      <c r="B24" s="147"/>
      <c r="C24" s="147"/>
      <c r="D24" s="147"/>
      <c r="E24" s="147"/>
      <c r="F24" s="147"/>
      <c r="G24" s="147"/>
      <c r="H24" s="147"/>
      <c r="I24" s="147"/>
    </row>
    <row r="25" spans="1:13" ht="32.25" customHeight="1">
      <c r="A25" s="147"/>
      <c r="B25" s="147"/>
      <c r="C25" s="147"/>
      <c r="D25" s="147"/>
      <c r="E25" s="147"/>
      <c r="F25" s="147"/>
      <c r="G25" s="147"/>
      <c r="H25" s="147"/>
      <c r="I25" s="147"/>
      <c r="J25" s="107">
        <f>4.56+1.053+0.71+1.15+1.5+0.4+0.5</f>
        <v>9.8729999999999993</v>
      </c>
    </row>
    <row r="26" spans="1:13" ht="48" customHeight="1">
      <c r="A26" s="147"/>
      <c r="B26" s="147"/>
      <c r="C26" s="147"/>
      <c r="D26" s="147"/>
      <c r="E26" s="147"/>
      <c r="F26" s="147"/>
      <c r="G26" s="147"/>
      <c r="H26" s="147"/>
      <c r="I26" s="147"/>
    </row>
    <row r="27" spans="1:13" ht="30.75" customHeight="1">
      <c r="A27" s="147"/>
      <c r="B27" s="147"/>
      <c r="C27" s="147"/>
      <c r="D27" s="147"/>
      <c r="E27" s="147"/>
      <c r="F27" s="147"/>
      <c r="G27" s="147"/>
      <c r="H27" s="147"/>
      <c r="I27" s="147"/>
      <c r="M27" s="148"/>
    </row>
    <row r="28" spans="1:13" ht="45" customHeight="1">
      <c r="A28" s="147"/>
      <c r="B28" s="147"/>
      <c r="C28" s="147"/>
      <c r="D28" s="147"/>
      <c r="E28" s="147"/>
      <c r="F28" s="147"/>
      <c r="G28" s="147"/>
      <c r="H28" s="147"/>
      <c r="I28" s="147"/>
    </row>
    <row r="29" spans="1:13" ht="30" customHeight="1">
      <c r="A29" s="149"/>
      <c r="B29" s="149"/>
      <c r="C29" s="149"/>
      <c r="D29" s="149"/>
      <c r="E29" s="149"/>
      <c r="F29" s="149"/>
      <c r="G29" s="149"/>
      <c r="H29" s="149"/>
      <c r="I29" s="149"/>
    </row>
  </sheetData>
  <mergeCells count="10">
    <mergeCell ref="A17:B17"/>
    <mergeCell ref="A1:I1"/>
    <mergeCell ref="A2:I2"/>
    <mergeCell ref="A3:A4"/>
    <mergeCell ref="B3:B4"/>
    <mergeCell ref="C3:D3"/>
    <mergeCell ref="E3:F3"/>
    <mergeCell ref="G3:G4"/>
    <mergeCell ref="H3:H4"/>
    <mergeCell ref="I3:I4"/>
  </mergeCells>
  <pageMargins left="0.31" right="0.25" top="0.67" bottom="0.39" header="0.33" footer="0.2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zoomScaleNormal="100" workbookViewId="0">
      <pane xSplit="2" ySplit="7" topLeftCell="C8" activePane="bottomRight" state="frozen"/>
      <selection activeCell="A174" sqref="A174:XFD174"/>
      <selection pane="topRight" activeCell="A174" sqref="A174:XFD174"/>
      <selection pane="bottomLeft" activeCell="A174" sqref="A174:XFD174"/>
      <selection pane="bottomRight" activeCell="D12" sqref="D12"/>
    </sheetView>
  </sheetViews>
  <sheetFormatPr defaultColWidth="9.09765625" defaultRowHeight="13"/>
  <cols>
    <col min="1" max="1" width="5.59765625" style="196" customWidth="1"/>
    <col min="2" max="2" width="35.09765625" style="197" customWidth="1"/>
    <col min="3" max="14" width="8.59765625" style="198" customWidth="1"/>
    <col min="15" max="17" width="7" style="199" customWidth="1"/>
    <col min="18" max="18" width="9.09765625" style="160" customWidth="1"/>
    <col min="19" max="16384" width="9.09765625" style="160"/>
  </cols>
  <sheetData>
    <row r="1" spans="1:18" s="150" customFormat="1" ht="18" customHeight="1">
      <c r="A1" s="312" t="s">
        <v>296</v>
      </c>
      <c r="B1" s="312"/>
      <c r="C1" s="312"/>
      <c r="D1" s="312"/>
      <c r="E1" s="312"/>
      <c r="F1" s="312"/>
      <c r="G1" s="312"/>
      <c r="H1" s="312"/>
      <c r="I1" s="312"/>
      <c r="J1" s="312"/>
      <c r="K1" s="312"/>
      <c r="L1" s="312"/>
      <c r="M1" s="312"/>
      <c r="N1" s="312"/>
      <c r="O1" s="312"/>
      <c r="P1" s="312"/>
      <c r="Q1" s="312"/>
      <c r="R1" s="312"/>
    </row>
    <row r="2" spans="1:18" s="150" customFormat="1" ht="19.5" customHeight="1">
      <c r="A2" s="312" t="s">
        <v>174</v>
      </c>
      <c r="B2" s="312"/>
      <c r="C2" s="312"/>
      <c r="D2" s="312"/>
      <c r="E2" s="312"/>
      <c r="F2" s="312"/>
      <c r="G2" s="312"/>
      <c r="H2" s="312"/>
      <c r="I2" s="312"/>
      <c r="J2" s="312"/>
      <c r="K2" s="312"/>
      <c r="L2" s="312"/>
      <c r="M2" s="312"/>
      <c r="N2" s="312"/>
      <c r="O2" s="312"/>
      <c r="P2" s="312"/>
      <c r="Q2" s="312"/>
      <c r="R2" s="312"/>
    </row>
    <row r="3" spans="1:18" s="151" customFormat="1" ht="15.5">
      <c r="A3" s="313" t="s">
        <v>175</v>
      </c>
      <c r="B3" s="313"/>
      <c r="C3" s="313"/>
      <c r="D3" s="313"/>
      <c r="E3" s="313"/>
      <c r="F3" s="313"/>
      <c r="G3" s="313"/>
      <c r="H3" s="313"/>
      <c r="I3" s="313"/>
      <c r="J3" s="313"/>
      <c r="K3" s="313"/>
      <c r="L3" s="313"/>
      <c r="M3" s="313"/>
      <c r="N3" s="313"/>
      <c r="O3" s="313"/>
      <c r="P3" s="313"/>
      <c r="Q3" s="313"/>
      <c r="R3" s="313"/>
    </row>
    <row r="4" spans="1:18" s="159" customFormat="1" ht="18.75" customHeight="1">
      <c r="A4" s="152"/>
      <c r="B4" s="153"/>
      <c r="C4" s="154"/>
      <c r="D4" s="155"/>
      <c r="E4" s="156"/>
      <c r="F4" s="157"/>
      <c r="G4" s="157"/>
      <c r="H4" s="157"/>
      <c r="I4" s="157"/>
      <c r="J4" s="157"/>
      <c r="K4" s="157"/>
      <c r="L4" s="157"/>
      <c r="M4" s="157"/>
      <c r="N4" s="157"/>
      <c r="O4" s="158"/>
      <c r="P4" s="158"/>
      <c r="Q4" s="314" t="s">
        <v>176</v>
      </c>
      <c r="R4" s="314"/>
    </row>
    <row r="5" spans="1:18" ht="18.75" customHeight="1">
      <c r="A5" s="309" t="s">
        <v>0</v>
      </c>
      <c r="B5" s="315" t="s">
        <v>28</v>
      </c>
      <c r="C5" s="311" t="s">
        <v>177</v>
      </c>
      <c r="D5" s="311"/>
      <c r="E5" s="311"/>
      <c r="F5" s="311" t="s">
        <v>178</v>
      </c>
      <c r="G5" s="311"/>
      <c r="H5" s="311"/>
      <c r="I5" s="311"/>
      <c r="J5" s="311"/>
      <c r="K5" s="311"/>
      <c r="L5" s="311" t="s">
        <v>179</v>
      </c>
      <c r="M5" s="311"/>
      <c r="N5" s="311"/>
      <c r="O5" s="316" t="s">
        <v>180</v>
      </c>
      <c r="P5" s="316"/>
      <c r="Q5" s="316"/>
      <c r="R5" s="309" t="s">
        <v>181</v>
      </c>
    </row>
    <row r="6" spans="1:18" ht="29.25" customHeight="1">
      <c r="A6" s="309"/>
      <c r="B6" s="315"/>
      <c r="C6" s="311"/>
      <c r="D6" s="311"/>
      <c r="E6" s="311"/>
      <c r="F6" s="310" t="s">
        <v>182</v>
      </c>
      <c r="G6" s="310"/>
      <c r="H6" s="310"/>
      <c r="I6" s="311" t="s">
        <v>183</v>
      </c>
      <c r="J6" s="311"/>
      <c r="K6" s="311"/>
      <c r="L6" s="311"/>
      <c r="M6" s="311"/>
      <c r="N6" s="311"/>
      <c r="O6" s="316"/>
      <c r="P6" s="316"/>
      <c r="Q6" s="316"/>
      <c r="R6" s="309"/>
    </row>
    <row r="7" spans="1:18" ht="36.75" customHeight="1">
      <c r="A7" s="309"/>
      <c r="B7" s="315"/>
      <c r="C7" s="161" t="s">
        <v>35</v>
      </c>
      <c r="D7" s="162" t="s">
        <v>184</v>
      </c>
      <c r="E7" s="162" t="s">
        <v>44</v>
      </c>
      <c r="F7" s="161" t="s">
        <v>35</v>
      </c>
      <c r="G7" s="162" t="s">
        <v>184</v>
      </c>
      <c r="H7" s="162" t="s">
        <v>44</v>
      </c>
      <c r="I7" s="161" t="s">
        <v>35</v>
      </c>
      <c r="J7" s="162" t="s">
        <v>184</v>
      </c>
      <c r="K7" s="162" t="s">
        <v>44</v>
      </c>
      <c r="L7" s="161" t="s">
        <v>35</v>
      </c>
      <c r="M7" s="162" t="s">
        <v>184</v>
      </c>
      <c r="N7" s="162" t="s">
        <v>44</v>
      </c>
      <c r="O7" s="161" t="s">
        <v>35</v>
      </c>
      <c r="P7" s="162" t="s">
        <v>184</v>
      </c>
      <c r="Q7" s="162" t="s">
        <v>44</v>
      </c>
      <c r="R7" s="309"/>
    </row>
    <row r="8" spans="1:18" s="167" customFormat="1" ht="21" customHeight="1">
      <c r="A8" s="163"/>
      <c r="B8" s="164" t="s">
        <v>185</v>
      </c>
      <c r="C8" s="165">
        <f>+C9+C152</f>
        <v>763069</v>
      </c>
      <c r="D8" s="165">
        <f t="shared" ref="D8:N8" si="0">+D9+D152</f>
        <v>608691</v>
      </c>
      <c r="E8" s="165">
        <f t="shared" si="0"/>
        <v>154378</v>
      </c>
      <c r="F8" s="165">
        <f t="shared" si="0"/>
        <v>27700</v>
      </c>
      <c r="G8" s="165">
        <f t="shared" si="0"/>
        <v>27700</v>
      </c>
      <c r="H8" s="165">
        <f t="shared" si="0"/>
        <v>0</v>
      </c>
      <c r="I8" s="165">
        <f t="shared" si="0"/>
        <v>735369</v>
      </c>
      <c r="J8" s="165">
        <f t="shared" si="0"/>
        <v>580991</v>
      </c>
      <c r="K8" s="165">
        <f t="shared" si="0"/>
        <v>154378</v>
      </c>
      <c r="L8" s="165">
        <f t="shared" si="0"/>
        <v>220492.78219999996</v>
      </c>
      <c r="M8" s="165">
        <f t="shared" si="0"/>
        <v>199909.23319999999</v>
      </c>
      <c r="N8" s="165">
        <f t="shared" si="0"/>
        <v>20583.548999999999</v>
      </c>
      <c r="O8" s="166">
        <f t="shared" ref="O8:Q11" si="1">L8/C8</f>
        <v>0.28895523497875025</v>
      </c>
      <c r="P8" s="166">
        <f t="shared" si="1"/>
        <v>0.32842482178970939</v>
      </c>
      <c r="Q8" s="166">
        <f t="shared" si="1"/>
        <v>0.13333213929445906</v>
      </c>
      <c r="R8" s="163"/>
    </row>
    <row r="9" spans="1:18" s="205" customFormat="1" ht="21" customHeight="1">
      <c r="A9" s="201" t="s">
        <v>186</v>
      </c>
      <c r="B9" s="202" t="s">
        <v>187</v>
      </c>
      <c r="C9" s="203">
        <f>C11+C138</f>
        <v>573878</v>
      </c>
      <c r="D9" s="203">
        <f t="shared" ref="D9:N9" si="2">D11+D138</f>
        <v>445971</v>
      </c>
      <c r="E9" s="203">
        <f t="shared" si="2"/>
        <v>127907</v>
      </c>
      <c r="F9" s="203">
        <f t="shared" si="2"/>
        <v>15280</v>
      </c>
      <c r="G9" s="203">
        <f t="shared" si="2"/>
        <v>15280</v>
      </c>
      <c r="H9" s="203">
        <f t="shared" si="2"/>
        <v>0</v>
      </c>
      <c r="I9" s="203">
        <f t="shared" si="2"/>
        <v>558598</v>
      </c>
      <c r="J9" s="203">
        <f t="shared" si="2"/>
        <v>430691</v>
      </c>
      <c r="K9" s="203">
        <f t="shared" si="2"/>
        <v>127907</v>
      </c>
      <c r="L9" s="203">
        <f t="shared" si="2"/>
        <v>220492.78219999996</v>
      </c>
      <c r="M9" s="203">
        <f t="shared" si="2"/>
        <v>199909.23319999999</v>
      </c>
      <c r="N9" s="203">
        <f t="shared" si="2"/>
        <v>20583.548999999999</v>
      </c>
      <c r="O9" s="204">
        <f t="shared" si="1"/>
        <v>0.38421542941182613</v>
      </c>
      <c r="P9" s="204">
        <f t="shared" si="1"/>
        <v>0.44825612696789696</v>
      </c>
      <c r="Q9" s="204">
        <f t="shared" si="1"/>
        <v>0.16092589928620013</v>
      </c>
      <c r="R9" s="201"/>
    </row>
    <row r="10" spans="1:18" s="172" customFormat="1" ht="16.5" customHeight="1">
      <c r="A10" s="168"/>
      <c r="B10" s="169" t="s">
        <v>178</v>
      </c>
      <c r="C10" s="170"/>
      <c r="D10" s="170"/>
      <c r="E10" s="170"/>
      <c r="F10" s="170"/>
      <c r="G10" s="170"/>
      <c r="H10" s="170"/>
      <c r="I10" s="170"/>
      <c r="J10" s="170"/>
      <c r="K10" s="170"/>
      <c r="L10" s="170"/>
      <c r="M10" s="170"/>
      <c r="N10" s="170"/>
      <c r="O10" s="171"/>
      <c r="P10" s="171"/>
      <c r="Q10" s="171"/>
      <c r="R10" s="168"/>
    </row>
    <row r="11" spans="1:18" s="167" customFormat="1" ht="22.5" customHeight="1">
      <c r="A11" s="173" t="s">
        <v>24</v>
      </c>
      <c r="B11" s="174" t="s">
        <v>188</v>
      </c>
      <c r="C11" s="175">
        <f t="shared" ref="C11:N11" si="3">C12+C37+C39+C41+C47+C53+C55+C59+C62+C64+C67+C70+C76+C81+C83+C85+C88+C92+C95+C97+C100+C103+C106+C108+C110+C113+C116+C118+C120+C122+C124+C126+C128+C130+C132+C134+C136</f>
        <v>28672</v>
      </c>
      <c r="D11" s="175">
        <f t="shared" si="3"/>
        <v>0</v>
      </c>
      <c r="E11" s="175">
        <f t="shared" si="3"/>
        <v>28672</v>
      </c>
      <c r="F11" s="175">
        <f t="shared" si="3"/>
        <v>0</v>
      </c>
      <c r="G11" s="175">
        <f t="shared" si="3"/>
        <v>0</v>
      </c>
      <c r="H11" s="175">
        <f t="shared" si="3"/>
        <v>0</v>
      </c>
      <c r="I11" s="175">
        <f t="shared" si="3"/>
        <v>28672</v>
      </c>
      <c r="J11" s="175">
        <f t="shared" si="3"/>
        <v>0</v>
      </c>
      <c r="K11" s="175">
        <f t="shared" si="3"/>
        <v>28672</v>
      </c>
      <c r="L11" s="175">
        <f t="shared" si="3"/>
        <v>7053.4</v>
      </c>
      <c r="M11" s="175">
        <f t="shared" si="3"/>
        <v>0</v>
      </c>
      <c r="N11" s="175">
        <f t="shared" si="3"/>
        <v>7053.4</v>
      </c>
      <c r="O11" s="176">
        <f t="shared" si="1"/>
        <v>0.24600306919642856</v>
      </c>
      <c r="P11" s="176"/>
      <c r="Q11" s="176">
        <f t="shared" si="1"/>
        <v>0.24600306919642856</v>
      </c>
      <c r="R11" s="177"/>
    </row>
    <row r="12" spans="1:18" ht="20.25" customHeight="1">
      <c r="A12" s="178">
        <v>1</v>
      </c>
      <c r="B12" s="179" t="s">
        <v>189</v>
      </c>
      <c r="C12" s="180">
        <f t="shared" ref="C12:N12" si="4">SUM(C13:C36)</f>
        <v>15750</v>
      </c>
      <c r="D12" s="180">
        <f t="shared" si="4"/>
        <v>0</v>
      </c>
      <c r="E12" s="180">
        <f t="shared" si="4"/>
        <v>15750</v>
      </c>
      <c r="F12" s="180">
        <f t="shared" si="4"/>
        <v>0</v>
      </c>
      <c r="G12" s="180">
        <f t="shared" si="4"/>
        <v>0</v>
      </c>
      <c r="H12" s="180">
        <f t="shared" si="4"/>
        <v>0</v>
      </c>
      <c r="I12" s="180">
        <f t="shared" si="4"/>
        <v>15750</v>
      </c>
      <c r="J12" s="180">
        <f t="shared" si="4"/>
        <v>0</v>
      </c>
      <c r="K12" s="180">
        <f t="shared" si="4"/>
        <v>15750</v>
      </c>
      <c r="L12" s="180">
        <f>SUM(M12:N12)</f>
        <v>5190</v>
      </c>
      <c r="M12" s="180">
        <f>SUM(M13:M36)</f>
        <v>0</v>
      </c>
      <c r="N12" s="180">
        <f t="shared" si="4"/>
        <v>5190</v>
      </c>
      <c r="O12" s="171">
        <f>L12/C12</f>
        <v>0.3295238095238095</v>
      </c>
      <c r="P12" s="171"/>
      <c r="Q12" s="171">
        <f>N12/E12</f>
        <v>0.3295238095238095</v>
      </c>
      <c r="R12" s="181"/>
    </row>
    <row r="13" spans="1:18" ht="26.25" customHeight="1">
      <c r="A13" s="178" t="s">
        <v>42</v>
      </c>
      <c r="B13" s="179" t="s">
        <v>190</v>
      </c>
      <c r="C13" s="180">
        <f>SUM(D13:E13)</f>
        <v>1000</v>
      </c>
      <c r="D13" s="180">
        <f t="shared" ref="D13:E25" si="5">+G13+J13</f>
        <v>0</v>
      </c>
      <c r="E13" s="180">
        <f t="shared" si="5"/>
        <v>1000</v>
      </c>
      <c r="F13" s="180">
        <f t="shared" ref="F13:F36" si="6">SUM(G13:H13)</f>
        <v>0</v>
      </c>
      <c r="G13" s="180"/>
      <c r="H13" s="180"/>
      <c r="I13" s="180">
        <f>SUM(J13:K13)</f>
        <v>1000</v>
      </c>
      <c r="J13" s="180"/>
      <c r="K13" s="180">
        <v>1000</v>
      </c>
      <c r="L13" s="180">
        <f t="shared" ref="L13:L76" si="7">SUM(M13:N13)</f>
        <v>400</v>
      </c>
      <c r="M13" s="180"/>
      <c r="N13" s="180">
        <v>400</v>
      </c>
      <c r="O13" s="171">
        <f t="shared" ref="O13:O76" si="8">L13/C13</f>
        <v>0.4</v>
      </c>
      <c r="P13" s="171"/>
      <c r="Q13" s="171">
        <f t="shared" ref="Q13:Q76" si="9">N13/E13</f>
        <v>0.4</v>
      </c>
      <c r="R13" s="182"/>
    </row>
    <row r="14" spans="1:18" ht="39">
      <c r="A14" s="178" t="s">
        <v>42</v>
      </c>
      <c r="B14" s="179" t="s">
        <v>191</v>
      </c>
      <c r="C14" s="180">
        <f t="shared" ref="C14:C36" si="10">SUM(D14:E14)</f>
        <v>500</v>
      </c>
      <c r="D14" s="180">
        <f t="shared" si="5"/>
        <v>0</v>
      </c>
      <c r="E14" s="180">
        <f t="shared" si="5"/>
        <v>500</v>
      </c>
      <c r="F14" s="180">
        <f t="shared" si="6"/>
        <v>0</v>
      </c>
      <c r="G14" s="180"/>
      <c r="H14" s="180"/>
      <c r="I14" s="180">
        <f t="shared" ref="I14:I36" si="11">SUM(J14:K14)</f>
        <v>500</v>
      </c>
      <c r="J14" s="180"/>
      <c r="K14" s="180">
        <v>500</v>
      </c>
      <c r="L14" s="180">
        <f t="shared" si="7"/>
        <v>200</v>
      </c>
      <c r="M14" s="180"/>
      <c r="N14" s="180">
        <v>200</v>
      </c>
      <c r="O14" s="171">
        <f t="shared" si="8"/>
        <v>0.4</v>
      </c>
      <c r="P14" s="171"/>
      <c r="Q14" s="171">
        <f t="shared" si="9"/>
        <v>0.4</v>
      </c>
      <c r="R14" s="182"/>
    </row>
    <row r="15" spans="1:18" ht="26">
      <c r="A15" s="178" t="s">
        <v>42</v>
      </c>
      <c r="B15" s="179" t="s">
        <v>192</v>
      </c>
      <c r="C15" s="180">
        <f t="shared" si="10"/>
        <v>300</v>
      </c>
      <c r="D15" s="180">
        <f t="shared" si="5"/>
        <v>0</v>
      </c>
      <c r="E15" s="180">
        <f t="shared" si="5"/>
        <v>300</v>
      </c>
      <c r="F15" s="180">
        <f t="shared" si="6"/>
        <v>0</v>
      </c>
      <c r="G15" s="180"/>
      <c r="H15" s="180"/>
      <c r="I15" s="180">
        <f t="shared" si="11"/>
        <v>300</v>
      </c>
      <c r="J15" s="180"/>
      <c r="K15" s="180">
        <v>300</v>
      </c>
      <c r="L15" s="180">
        <f t="shared" si="7"/>
        <v>50</v>
      </c>
      <c r="M15" s="180"/>
      <c r="N15" s="180">
        <v>50</v>
      </c>
      <c r="O15" s="171">
        <f t="shared" si="8"/>
        <v>0.16666666666666666</v>
      </c>
      <c r="P15" s="171"/>
      <c r="Q15" s="171">
        <f t="shared" si="9"/>
        <v>0.16666666666666666</v>
      </c>
      <c r="R15" s="182"/>
    </row>
    <row r="16" spans="1:18" ht="21" customHeight="1">
      <c r="A16" s="178" t="s">
        <v>42</v>
      </c>
      <c r="B16" s="179" t="s">
        <v>193</v>
      </c>
      <c r="C16" s="180">
        <f t="shared" si="10"/>
        <v>500</v>
      </c>
      <c r="D16" s="180">
        <f t="shared" si="5"/>
        <v>0</v>
      </c>
      <c r="E16" s="180">
        <f t="shared" si="5"/>
        <v>500</v>
      </c>
      <c r="F16" s="180">
        <f t="shared" si="6"/>
        <v>0</v>
      </c>
      <c r="G16" s="180"/>
      <c r="H16" s="180"/>
      <c r="I16" s="180">
        <f t="shared" si="11"/>
        <v>500</v>
      </c>
      <c r="J16" s="180"/>
      <c r="K16" s="180">
        <v>500</v>
      </c>
      <c r="L16" s="180">
        <f t="shared" si="7"/>
        <v>50</v>
      </c>
      <c r="M16" s="180"/>
      <c r="N16" s="180">
        <v>50</v>
      </c>
      <c r="O16" s="171">
        <f t="shared" si="8"/>
        <v>0.1</v>
      </c>
      <c r="P16" s="171"/>
      <c r="Q16" s="171">
        <f t="shared" si="9"/>
        <v>0.1</v>
      </c>
      <c r="R16" s="182"/>
    </row>
    <row r="17" spans="1:18" ht="26">
      <c r="A17" s="178" t="s">
        <v>42</v>
      </c>
      <c r="B17" s="179" t="s">
        <v>194</v>
      </c>
      <c r="C17" s="180">
        <f t="shared" si="10"/>
        <v>500</v>
      </c>
      <c r="D17" s="180">
        <f t="shared" si="5"/>
        <v>0</v>
      </c>
      <c r="E17" s="180">
        <f t="shared" si="5"/>
        <v>500</v>
      </c>
      <c r="F17" s="180">
        <f t="shared" si="6"/>
        <v>0</v>
      </c>
      <c r="G17" s="180"/>
      <c r="H17" s="180"/>
      <c r="I17" s="180">
        <f t="shared" si="11"/>
        <v>500</v>
      </c>
      <c r="J17" s="180"/>
      <c r="K17" s="180">
        <v>500</v>
      </c>
      <c r="L17" s="180">
        <f t="shared" si="7"/>
        <v>260</v>
      </c>
      <c r="M17" s="180"/>
      <c r="N17" s="180">
        <v>260</v>
      </c>
      <c r="O17" s="171">
        <f t="shared" si="8"/>
        <v>0.52</v>
      </c>
      <c r="P17" s="171"/>
      <c r="Q17" s="171">
        <f t="shared" si="9"/>
        <v>0.52</v>
      </c>
      <c r="R17" s="182"/>
    </row>
    <row r="18" spans="1:18" ht="39">
      <c r="A18" s="178" t="s">
        <v>42</v>
      </c>
      <c r="B18" s="179" t="s">
        <v>195</v>
      </c>
      <c r="C18" s="180">
        <f t="shared" si="10"/>
        <v>350</v>
      </c>
      <c r="D18" s="180">
        <f t="shared" si="5"/>
        <v>0</v>
      </c>
      <c r="E18" s="180">
        <f t="shared" si="5"/>
        <v>350</v>
      </c>
      <c r="F18" s="180">
        <f t="shared" si="6"/>
        <v>0</v>
      </c>
      <c r="G18" s="180"/>
      <c r="H18" s="180"/>
      <c r="I18" s="180">
        <f t="shared" si="11"/>
        <v>350</v>
      </c>
      <c r="J18" s="180"/>
      <c r="K18" s="180">
        <v>350</v>
      </c>
      <c r="L18" s="180">
        <f t="shared" si="7"/>
        <v>0</v>
      </c>
      <c r="M18" s="180"/>
      <c r="N18" s="180">
        <v>0</v>
      </c>
      <c r="O18" s="171">
        <f t="shared" si="8"/>
        <v>0</v>
      </c>
      <c r="P18" s="171"/>
      <c r="Q18" s="171">
        <f t="shared" si="9"/>
        <v>0</v>
      </c>
      <c r="R18" s="182"/>
    </row>
    <row r="19" spans="1:18" ht="26">
      <c r="A19" s="178" t="s">
        <v>42</v>
      </c>
      <c r="B19" s="179" t="s">
        <v>196</v>
      </c>
      <c r="C19" s="180">
        <f t="shared" si="10"/>
        <v>500</v>
      </c>
      <c r="D19" s="180">
        <f t="shared" si="5"/>
        <v>0</v>
      </c>
      <c r="E19" s="180">
        <f t="shared" si="5"/>
        <v>500</v>
      </c>
      <c r="F19" s="180">
        <f t="shared" si="6"/>
        <v>0</v>
      </c>
      <c r="G19" s="180"/>
      <c r="H19" s="180"/>
      <c r="I19" s="180">
        <f t="shared" si="11"/>
        <v>500</v>
      </c>
      <c r="J19" s="180"/>
      <c r="K19" s="180">
        <v>500</v>
      </c>
      <c r="L19" s="180">
        <f t="shared" si="7"/>
        <v>0</v>
      </c>
      <c r="M19" s="180"/>
      <c r="N19" s="180">
        <v>0</v>
      </c>
      <c r="O19" s="171">
        <f t="shared" si="8"/>
        <v>0</v>
      </c>
      <c r="P19" s="171"/>
      <c r="Q19" s="171">
        <f t="shared" si="9"/>
        <v>0</v>
      </c>
      <c r="R19" s="182"/>
    </row>
    <row r="20" spans="1:18" ht="52">
      <c r="A20" s="178" t="s">
        <v>42</v>
      </c>
      <c r="B20" s="179" t="s">
        <v>197</v>
      </c>
      <c r="C20" s="180">
        <f t="shared" si="10"/>
        <v>1000</v>
      </c>
      <c r="D20" s="180">
        <f t="shared" si="5"/>
        <v>0</v>
      </c>
      <c r="E20" s="180">
        <f t="shared" si="5"/>
        <v>1000</v>
      </c>
      <c r="F20" s="180">
        <f t="shared" si="6"/>
        <v>0</v>
      </c>
      <c r="G20" s="180"/>
      <c r="H20" s="180"/>
      <c r="I20" s="180">
        <f t="shared" si="11"/>
        <v>1000</v>
      </c>
      <c r="J20" s="180"/>
      <c r="K20" s="180">
        <v>1000</v>
      </c>
      <c r="L20" s="180">
        <f t="shared" si="7"/>
        <v>450</v>
      </c>
      <c r="M20" s="180"/>
      <c r="N20" s="180">
        <v>450</v>
      </c>
      <c r="O20" s="171">
        <f t="shared" si="8"/>
        <v>0.45</v>
      </c>
      <c r="P20" s="171"/>
      <c r="Q20" s="171">
        <f t="shared" si="9"/>
        <v>0.45</v>
      </c>
      <c r="R20" s="182"/>
    </row>
    <row r="21" spans="1:18" ht="27" customHeight="1">
      <c r="A21" s="178" t="s">
        <v>42</v>
      </c>
      <c r="B21" s="179" t="s">
        <v>198</v>
      </c>
      <c r="C21" s="180">
        <f t="shared" si="10"/>
        <v>200</v>
      </c>
      <c r="D21" s="180">
        <f t="shared" si="5"/>
        <v>0</v>
      </c>
      <c r="E21" s="180">
        <f t="shared" si="5"/>
        <v>200</v>
      </c>
      <c r="F21" s="180">
        <f t="shared" si="6"/>
        <v>0</v>
      </c>
      <c r="G21" s="180"/>
      <c r="H21" s="180"/>
      <c r="I21" s="180">
        <f t="shared" si="11"/>
        <v>200</v>
      </c>
      <c r="J21" s="180"/>
      <c r="K21" s="180">
        <v>200</v>
      </c>
      <c r="L21" s="180">
        <f t="shared" si="7"/>
        <v>0</v>
      </c>
      <c r="M21" s="180"/>
      <c r="N21" s="180">
        <v>0</v>
      </c>
      <c r="O21" s="171">
        <f t="shared" si="8"/>
        <v>0</v>
      </c>
      <c r="P21" s="171"/>
      <c r="Q21" s="171">
        <f t="shared" si="9"/>
        <v>0</v>
      </c>
      <c r="R21" s="182"/>
    </row>
    <row r="22" spans="1:18" ht="39">
      <c r="A22" s="178" t="s">
        <v>42</v>
      </c>
      <c r="B22" s="179" t="s">
        <v>199</v>
      </c>
      <c r="C22" s="180">
        <f t="shared" si="10"/>
        <v>500</v>
      </c>
      <c r="D22" s="180">
        <f t="shared" si="5"/>
        <v>0</v>
      </c>
      <c r="E22" s="180">
        <f t="shared" si="5"/>
        <v>500</v>
      </c>
      <c r="F22" s="180">
        <f t="shared" si="6"/>
        <v>0</v>
      </c>
      <c r="G22" s="180"/>
      <c r="H22" s="180"/>
      <c r="I22" s="180">
        <f t="shared" si="11"/>
        <v>500</v>
      </c>
      <c r="J22" s="180"/>
      <c r="K22" s="180">
        <v>500</v>
      </c>
      <c r="L22" s="180">
        <f t="shared" si="7"/>
        <v>0</v>
      </c>
      <c r="M22" s="180"/>
      <c r="N22" s="180">
        <v>0</v>
      </c>
      <c r="O22" s="171">
        <f t="shared" si="8"/>
        <v>0</v>
      </c>
      <c r="P22" s="171"/>
      <c r="Q22" s="171">
        <f t="shared" si="9"/>
        <v>0</v>
      </c>
      <c r="R22" s="182"/>
    </row>
    <row r="23" spans="1:18" ht="39">
      <c r="A23" s="178" t="s">
        <v>42</v>
      </c>
      <c r="B23" s="179" t="s">
        <v>200</v>
      </c>
      <c r="C23" s="180">
        <f t="shared" si="10"/>
        <v>250</v>
      </c>
      <c r="D23" s="180">
        <f t="shared" si="5"/>
        <v>0</v>
      </c>
      <c r="E23" s="180">
        <f t="shared" si="5"/>
        <v>250</v>
      </c>
      <c r="F23" s="180">
        <f t="shared" si="6"/>
        <v>0</v>
      </c>
      <c r="G23" s="180"/>
      <c r="H23" s="180"/>
      <c r="I23" s="180">
        <f t="shared" si="11"/>
        <v>250</v>
      </c>
      <c r="J23" s="180"/>
      <c r="K23" s="180">
        <v>250</v>
      </c>
      <c r="L23" s="180">
        <f t="shared" si="7"/>
        <v>0</v>
      </c>
      <c r="M23" s="180"/>
      <c r="N23" s="180">
        <v>0</v>
      </c>
      <c r="O23" s="171">
        <f t="shared" si="8"/>
        <v>0</v>
      </c>
      <c r="P23" s="171"/>
      <c r="Q23" s="171">
        <f t="shared" si="9"/>
        <v>0</v>
      </c>
      <c r="R23" s="182"/>
    </row>
    <row r="24" spans="1:18" ht="21" customHeight="1">
      <c r="A24" s="178" t="s">
        <v>42</v>
      </c>
      <c r="B24" s="179" t="s">
        <v>201</v>
      </c>
      <c r="C24" s="180">
        <f t="shared" si="10"/>
        <v>500</v>
      </c>
      <c r="D24" s="180">
        <f t="shared" si="5"/>
        <v>0</v>
      </c>
      <c r="E24" s="180">
        <f t="shared" si="5"/>
        <v>500</v>
      </c>
      <c r="F24" s="180">
        <f t="shared" si="6"/>
        <v>0</v>
      </c>
      <c r="G24" s="180"/>
      <c r="H24" s="180"/>
      <c r="I24" s="180">
        <f t="shared" si="11"/>
        <v>500</v>
      </c>
      <c r="J24" s="180"/>
      <c r="K24" s="180">
        <v>500</v>
      </c>
      <c r="L24" s="180">
        <f t="shared" si="7"/>
        <v>150</v>
      </c>
      <c r="M24" s="180"/>
      <c r="N24" s="180">
        <v>150</v>
      </c>
      <c r="O24" s="171">
        <f t="shared" si="8"/>
        <v>0.3</v>
      </c>
      <c r="P24" s="171"/>
      <c r="Q24" s="171">
        <f t="shared" si="9"/>
        <v>0.3</v>
      </c>
      <c r="R24" s="182"/>
    </row>
    <row r="25" spans="1:18" ht="52">
      <c r="A25" s="178" t="s">
        <v>42</v>
      </c>
      <c r="B25" s="179" t="s">
        <v>202</v>
      </c>
      <c r="C25" s="180">
        <f t="shared" si="10"/>
        <v>750</v>
      </c>
      <c r="D25" s="180">
        <f t="shared" si="5"/>
        <v>0</v>
      </c>
      <c r="E25" s="180">
        <f t="shared" si="5"/>
        <v>750</v>
      </c>
      <c r="F25" s="180">
        <f t="shared" si="6"/>
        <v>0</v>
      </c>
      <c r="G25" s="180"/>
      <c r="H25" s="180"/>
      <c r="I25" s="180">
        <f t="shared" si="11"/>
        <v>750</v>
      </c>
      <c r="J25" s="180"/>
      <c r="K25" s="180">
        <v>750</v>
      </c>
      <c r="L25" s="180">
        <f t="shared" si="7"/>
        <v>500</v>
      </c>
      <c r="M25" s="180"/>
      <c r="N25" s="180">
        <v>500</v>
      </c>
      <c r="O25" s="171">
        <f t="shared" si="8"/>
        <v>0.66666666666666663</v>
      </c>
      <c r="P25" s="171"/>
      <c r="Q25" s="171">
        <f t="shared" si="9"/>
        <v>0.66666666666666663</v>
      </c>
      <c r="R25" s="182"/>
    </row>
    <row r="26" spans="1:18" ht="26">
      <c r="A26" s="178" t="s">
        <v>42</v>
      </c>
      <c r="B26" s="179" t="s">
        <v>203</v>
      </c>
      <c r="C26" s="180"/>
      <c r="D26" s="180"/>
      <c r="E26" s="180"/>
      <c r="F26" s="180"/>
      <c r="G26" s="180"/>
      <c r="H26" s="180"/>
      <c r="I26" s="180"/>
      <c r="J26" s="180"/>
      <c r="K26" s="180"/>
      <c r="L26" s="180"/>
      <c r="M26" s="180"/>
      <c r="N26" s="180"/>
      <c r="O26" s="171"/>
      <c r="P26" s="171"/>
      <c r="Q26" s="171"/>
      <c r="R26" s="182"/>
    </row>
    <row r="27" spans="1:18" ht="39">
      <c r="A27" s="178" t="s">
        <v>45</v>
      </c>
      <c r="B27" s="179" t="s">
        <v>204</v>
      </c>
      <c r="C27" s="180">
        <f t="shared" si="10"/>
        <v>500</v>
      </c>
      <c r="D27" s="180">
        <f>+G27+J27</f>
        <v>0</v>
      </c>
      <c r="E27" s="180">
        <f>+H27+K27</f>
        <v>500</v>
      </c>
      <c r="F27" s="180">
        <f t="shared" si="6"/>
        <v>0</v>
      </c>
      <c r="G27" s="180"/>
      <c r="H27" s="180"/>
      <c r="I27" s="180">
        <f t="shared" si="11"/>
        <v>500</v>
      </c>
      <c r="J27" s="180"/>
      <c r="K27" s="180">
        <v>500</v>
      </c>
      <c r="L27" s="180">
        <f t="shared" si="7"/>
        <v>0</v>
      </c>
      <c r="M27" s="180"/>
      <c r="N27" s="180">
        <v>0</v>
      </c>
      <c r="O27" s="171">
        <f t="shared" si="8"/>
        <v>0</v>
      </c>
      <c r="P27" s="171"/>
      <c r="Q27" s="171">
        <f t="shared" si="9"/>
        <v>0</v>
      </c>
      <c r="R27" s="182"/>
    </row>
    <row r="28" spans="1:18" ht="65">
      <c r="A28" s="178" t="s">
        <v>45</v>
      </c>
      <c r="B28" s="179" t="s">
        <v>205</v>
      </c>
      <c r="C28" s="180">
        <f t="shared" si="10"/>
        <v>300</v>
      </c>
      <c r="D28" s="180">
        <f>+G28+J28</f>
        <v>0</v>
      </c>
      <c r="E28" s="180">
        <f>+H28+K28</f>
        <v>300</v>
      </c>
      <c r="F28" s="180">
        <f t="shared" si="6"/>
        <v>0</v>
      </c>
      <c r="G28" s="180"/>
      <c r="H28" s="180"/>
      <c r="I28" s="180">
        <f t="shared" si="11"/>
        <v>300</v>
      </c>
      <c r="J28" s="180"/>
      <c r="K28" s="180">
        <v>300</v>
      </c>
      <c r="L28" s="180">
        <f t="shared" si="7"/>
        <v>100</v>
      </c>
      <c r="M28" s="180"/>
      <c r="N28" s="180">
        <v>100</v>
      </c>
      <c r="O28" s="171">
        <f t="shared" si="8"/>
        <v>0.33333333333333331</v>
      </c>
      <c r="P28" s="171"/>
      <c r="Q28" s="171">
        <f t="shared" si="9"/>
        <v>0.33333333333333331</v>
      </c>
      <c r="R28" s="182"/>
    </row>
    <row r="29" spans="1:18" ht="23.25" customHeight="1">
      <c r="A29" s="178" t="s">
        <v>42</v>
      </c>
      <c r="B29" s="179" t="s">
        <v>206</v>
      </c>
      <c r="C29" s="180"/>
      <c r="D29" s="180"/>
      <c r="E29" s="180"/>
      <c r="F29" s="180"/>
      <c r="G29" s="180"/>
      <c r="H29" s="180"/>
      <c r="I29" s="180"/>
      <c r="J29" s="180"/>
      <c r="K29" s="180"/>
      <c r="L29" s="180"/>
      <c r="M29" s="180"/>
      <c r="N29" s="180"/>
      <c r="O29" s="171"/>
      <c r="P29" s="171"/>
      <c r="Q29" s="171"/>
      <c r="R29" s="182"/>
    </row>
    <row r="30" spans="1:18" ht="26">
      <c r="A30" s="178" t="s">
        <v>45</v>
      </c>
      <c r="B30" s="179" t="s">
        <v>207</v>
      </c>
      <c r="C30" s="180">
        <f t="shared" si="10"/>
        <v>1500</v>
      </c>
      <c r="D30" s="180">
        <f t="shared" ref="D30:E36" si="12">+G30+J30</f>
        <v>0</v>
      </c>
      <c r="E30" s="180">
        <f t="shared" si="12"/>
        <v>1500</v>
      </c>
      <c r="F30" s="180">
        <f t="shared" si="6"/>
        <v>0</v>
      </c>
      <c r="G30" s="180"/>
      <c r="H30" s="180"/>
      <c r="I30" s="180">
        <f t="shared" si="11"/>
        <v>1500</v>
      </c>
      <c r="J30" s="180"/>
      <c r="K30" s="180">
        <v>1500</v>
      </c>
      <c r="L30" s="180">
        <f t="shared" si="7"/>
        <v>0</v>
      </c>
      <c r="M30" s="180"/>
      <c r="N30" s="180">
        <v>0</v>
      </c>
      <c r="O30" s="171">
        <f t="shared" si="8"/>
        <v>0</v>
      </c>
      <c r="P30" s="171"/>
      <c r="Q30" s="171">
        <f t="shared" si="9"/>
        <v>0</v>
      </c>
      <c r="R30" s="182"/>
    </row>
    <row r="31" spans="1:18" ht="52">
      <c r="A31" s="178" t="s">
        <v>45</v>
      </c>
      <c r="B31" s="179" t="s">
        <v>208</v>
      </c>
      <c r="C31" s="180">
        <f t="shared" si="10"/>
        <v>480</v>
      </c>
      <c r="D31" s="180">
        <f t="shared" si="12"/>
        <v>0</v>
      </c>
      <c r="E31" s="180">
        <f t="shared" si="12"/>
        <v>480</v>
      </c>
      <c r="F31" s="180">
        <f t="shared" si="6"/>
        <v>0</v>
      </c>
      <c r="G31" s="180"/>
      <c r="H31" s="180"/>
      <c r="I31" s="180">
        <f t="shared" si="11"/>
        <v>480</v>
      </c>
      <c r="J31" s="180"/>
      <c r="K31" s="180">
        <v>480</v>
      </c>
      <c r="L31" s="180">
        <f t="shared" si="7"/>
        <v>150</v>
      </c>
      <c r="M31" s="180"/>
      <c r="N31" s="180">
        <v>150</v>
      </c>
      <c r="O31" s="171">
        <f t="shared" si="8"/>
        <v>0.3125</v>
      </c>
      <c r="P31" s="171"/>
      <c r="Q31" s="171">
        <f t="shared" si="9"/>
        <v>0.3125</v>
      </c>
      <c r="R31" s="182"/>
    </row>
    <row r="32" spans="1:18" ht="26">
      <c r="A32" s="178" t="s">
        <v>45</v>
      </c>
      <c r="B32" s="179" t="s">
        <v>209</v>
      </c>
      <c r="C32" s="180">
        <f t="shared" si="10"/>
        <v>200</v>
      </c>
      <c r="D32" s="180">
        <f t="shared" si="12"/>
        <v>0</v>
      </c>
      <c r="E32" s="180">
        <f t="shared" si="12"/>
        <v>200</v>
      </c>
      <c r="F32" s="180">
        <f t="shared" si="6"/>
        <v>0</v>
      </c>
      <c r="G32" s="180"/>
      <c r="H32" s="180"/>
      <c r="I32" s="180">
        <f t="shared" si="11"/>
        <v>200</v>
      </c>
      <c r="J32" s="180"/>
      <c r="K32" s="180">
        <v>200</v>
      </c>
      <c r="L32" s="180">
        <f t="shared" si="7"/>
        <v>50</v>
      </c>
      <c r="M32" s="180"/>
      <c r="N32" s="180">
        <v>50</v>
      </c>
      <c r="O32" s="171">
        <f t="shared" si="8"/>
        <v>0.25</v>
      </c>
      <c r="P32" s="171"/>
      <c r="Q32" s="171">
        <f t="shared" si="9"/>
        <v>0.25</v>
      </c>
      <c r="R32" s="182"/>
    </row>
    <row r="33" spans="1:18" ht="26">
      <c r="A33" s="178" t="s">
        <v>45</v>
      </c>
      <c r="B33" s="179" t="s">
        <v>210</v>
      </c>
      <c r="C33" s="180">
        <f t="shared" si="10"/>
        <v>200</v>
      </c>
      <c r="D33" s="180">
        <f t="shared" si="12"/>
        <v>0</v>
      </c>
      <c r="E33" s="180">
        <f t="shared" si="12"/>
        <v>200</v>
      </c>
      <c r="F33" s="180">
        <f t="shared" si="6"/>
        <v>0</v>
      </c>
      <c r="G33" s="180"/>
      <c r="H33" s="180"/>
      <c r="I33" s="180">
        <f t="shared" si="11"/>
        <v>200</v>
      </c>
      <c r="J33" s="180"/>
      <c r="K33" s="180">
        <v>200</v>
      </c>
      <c r="L33" s="180">
        <f t="shared" si="7"/>
        <v>80</v>
      </c>
      <c r="M33" s="180"/>
      <c r="N33" s="180">
        <v>80</v>
      </c>
      <c r="O33" s="171">
        <f t="shared" si="8"/>
        <v>0.4</v>
      </c>
      <c r="P33" s="171"/>
      <c r="Q33" s="171">
        <f t="shared" si="9"/>
        <v>0.4</v>
      </c>
      <c r="R33" s="182"/>
    </row>
    <row r="34" spans="1:18" ht="39">
      <c r="A34" s="178" t="s">
        <v>45</v>
      </c>
      <c r="B34" s="179" t="s">
        <v>211</v>
      </c>
      <c r="C34" s="180">
        <f t="shared" si="10"/>
        <v>50</v>
      </c>
      <c r="D34" s="180">
        <f t="shared" si="12"/>
        <v>0</v>
      </c>
      <c r="E34" s="180">
        <f t="shared" si="12"/>
        <v>50</v>
      </c>
      <c r="F34" s="180">
        <f t="shared" si="6"/>
        <v>0</v>
      </c>
      <c r="G34" s="180"/>
      <c r="H34" s="180"/>
      <c r="I34" s="180">
        <f t="shared" si="11"/>
        <v>50</v>
      </c>
      <c r="J34" s="180"/>
      <c r="K34" s="180">
        <v>50</v>
      </c>
      <c r="L34" s="180">
        <f t="shared" si="7"/>
        <v>0</v>
      </c>
      <c r="M34" s="180"/>
      <c r="N34" s="180">
        <v>0</v>
      </c>
      <c r="O34" s="171">
        <f t="shared" si="8"/>
        <v>0</v>
      </c>
      <c r="P34" s="171"/>
      <c r="Q34" s="171">
        <f t="shared" si="9"/>
        <v>0</v>
      </c>
      <c r="R34" s="182"/>
    </row>
    <row r="35" spans="1:18" ht="28.5" customHeight="1">
      <c r="A35" s="178" t="s">
        <v>42</v>
      </c>
      <c r="B35" s="179" t="s">
        <v>212</v>
      </c>
      <c r="C35" s="180">
        <f t="shared" si="10"/>
        <v>3840</v>
      </c>
      <c r="D35" s="180">
        <f t="shared" si="12"/>
        <v>0</v>
      </c>
      <c r="E35" s="180">
        <f t="shared" si="12"/>
        <v>3840</v>
      </c>
      <c r="F35" s="180">
        <f t="shared" si="6"/>
        <v>0</v>
      </c>
      <c r="G35" s="180"/>
      <c r="H35" s="180"/>
      <c r="I35" s="180">
        <f t="shared" si="11"/>
        <v>3840</v>
      </c>
      <c r="J35" s="180"/>
      <c r="K35" s="180">
        <v>3840</v>
      </c>
      <c r="L35" s="180">
        <f t="shared" si="7"/>
        <v>2150</v>
      </c>
      <c r="M35" s="180"/>
      <c r="N35" s="180">
        <v>2150</v>
      </c>
      <c r="O35" s="171">
        <f t="shared" si="8"/>
        <v>0.55989583333333337</v>
      </c>
      <c r="P35" s="171"/>
      <c r="Q35" s="171">
        <f t="shared" si="9"/>
        <v>0.55989583333333337</v>
      </c>
      <c r="R35" s="182"/>
    </row>
    <row r="36" spans="1:18" ht="22.5" customHeight="1">
      <c r="A36" s="178" t="s">
        <v>42</v>
      </c>
      <c r="B36" s="179" t="s">
        <v>213</v>
      </c>
      <c r="C36" s="180">
        <f t="shared" si="10"/>
        <v>1830</v>
      </c>
      <c r="D36" s="180">
        <f t="shared" si="12"/>
        <v>0</v>
      </c>
      <c r="E36" s="180">
        <f t="shared" si="12"/>
        <v>1830</v>
      </c>
      <c r="F36" s="180">
        <f t="shared" si="6"/>
        <v>0</v>
      </c>
      <c r="G36" s="180"/>
      <c r="H36" s="180"/>
      <c r="I36" s="180">
        <f t="shared" si="11"/>
        <v>1830</v>
      </c>
      <c r="J36" s="180"/>
      <c r="K36" s="180">
        <v>1830</v>
      </c>
      <c r="L36" s="180">
        <f t="shared" si="7"/>
        <v>600</v>
      </c>
      <c r="M36" s="180"/>
      <c r="N36" s="180">
        <v>600</v>
      </c>
      <c r="O36" s="171">
        <f t="shared" si="8"/>
        <v>0.32786885245901637</v>
      </c>
      <c r="P36" s="171"/>
      <c r="Q36" s="171">
        <f t="shared" si="9"/>
        <v>0.32786885245901637</v>
      </c>
      <c r="R36" s="182"/>
    </row>
    <row r="37" spans="1:18" ht="21.75" customHeight="1">
      <c r="A37" s="178">
        <v>2</v>
      </c>
      <c r="B37" s="179" t="s">
        <v>214</v>
      </c>
      <c r="C37" s="180">
        <f t="shared" ref="C37:N37" si="13">C38</f>
        <v>600</v>
      </c>
      <c r="D37" s="180">
        <f t="shared" si="13"/>
        <v>0</v>
      </c>
      <c r="E37" s="180">
        <f t="shared" si="13"/>
        <v>600</v>
      </c>
      <c r="F37" s="180">
        <f t="shared" si="13"/>
        <v>0</v>
      </c>
      <c r="G37" s="180">
        <f t="shared" si="13"/>
        <v>0</v>
      </c>
      <c r="H37" s="180">
        <f t="shared" si="13"/>
        <v>0</v>
      </c>
      <c r="I37" s="180">
        <f t="shared" si="13"/>
        <v>600</v>
      </c>
      <c r="J37" s="180">
        <f t="shared" si="13"/>
        <v>0</v>
      </c>
      <c r="K37" s="180">
        <f t="shared" si="13"/>
        <v>600</v>
      </c>
      <c r="L37" s="180">
        <f t="shared" si="7"/>
        <v>0</v>
      </c>
      <c r="M37" s="180">
        <f t="shared" si="13"/>
        <v>0</v>
      </c>
      <c r="N37" s="180">
        <f t="shared" si="13"/>
        <v>0</v>
      </c>
      <c r="O37" s="171">
        <f t="shared" si="8"/>
        <v>0</v>
      </c>
      <c r="P37" s="171"/>
      <c r="Q37" s="171">
        <f t="shared" si="9"/>
        <v>0</v>
      </c>
      <c r="R37" s="182"/>
    </row>
    <row r="38" spans="1:18" ht="39">
      <c r="A38" s="178" t="s">
        <v>42</v>
      </c>
      <c r="B38" s="179" t="s">
        <v>215</v>
      </c>
      <c r="C38" s="180">
        <f t="shared" ref="C38" si="14">SUM(D38:E38)</f>
        <v>600</v>
      </c>
      <c r="D38" s="180">
        <f>+G38+J38</f>
        <v>0</v>
      </c>
      <c r="E38" s="180">
        <f>+H38+K38</f>
        <v>600</v>
      </c>
      <c r="F38" s="180">
        <f t="shared" ref="F38" si="15">SUM(G38:H38)</f>
        <v>0</v>
      </c>
      <c r="G38" s="180"/>
      <c r="H38" s="180"/>
      <c r="I38" s="180">
        <f t="shared" ref="I38" si="16">SUM(J38:K38)</f>
        <v>600</v>
      </c>
      <c r="J38" s="180"/>
      <c r="K38" s="180">
        <v>600</v>
      </c>
      <c r="L38" s="180">
        <f t="shared" si="7"/>
        <v>0</v>
      </c>
      <c r="M38" s="180"/>
      <c r="N38" s="180">
        <v>0</v>
      </c>
      <c r="O38" s="171">
        <f t="shared" si="8"/>
        <v>0</v>
      </c>
      <c r="P38" s="171"/>
      <c r="Q38" s="171">
        <f t="shared" si="9"/>
        <v>0</v>
      </c>
      <c r="R38" s="182"/>
    </row>
    <row r="39" spans="1:18" ht="21.75" customHeight="1">
      <c r="A39" s="178">
        <v>3</v>
      </c>
      <c r="B39" s="179" t="s">
        <v>216</v>
      </c>
      <c r="C39" s="180">
        <f t="shared" ref="C39:N39" si="17">+C40</f>
        <v>500</v>
      </c>
      <c r="D39" s="180">
        <f t="shared" si="17"/>
        <v>0</v>
      </c>
      <c r="E39" s="180">
        <f t="shared" si="17"/>
        <v>500</v>
      </c>
      <c r="F39" s="180">
        <f t="shared" si="17"/>
        <v>0</v>
      </c>
      <c r="G39" s="180">
        <f t="shared" si="17"/>
        <v>0</v>
      </c>
      <c r="H39" s="180">
        <f t="shared" si="17"/>
        <v>0</v>
      </c>
      <c r="I39" s="180">
        <f t="shared" si="17"/>
        <v>500</v>
      </c>
      <c r="J39" s="180">
        <f t="shared" si="17"/>
        <v>0</v>
      </c>
      <c r="K39" s="180">
        <f t="shared" si="17"/>
        <v>500</v>
      </c>
      <c r="L39" s="180">
        <f t="shared" si="7"/>
        <v>0</v>
      </c>
      <c r="M39" s="180">
        <f t="shared" si="17"/>
        <v>0</v>
      </c>
      <c r="N39" s="180">
        <f t="shared" si="17"/>
        <v>0</v>
      </c>
      <c r="O39" s="171">
        <f t="shared" si="8"/>
        <v>0</v>
      </c>
      <c r="P39" s="171"/>
      <c r="Q39" s="171">
        <f t="shared" si="9"/>
        <v>0</v>
      </c>
      <c r="R39" s="182"/>
    </row>
    <row r="40" spans="1:18" ht="31.5" customHeight="1">
      <c r="A40" s="178" t="s">
        <v>42</v>
      </c>
      <c r="B40" s="179" t="s">
        <v>217</v>
      </c>
      <c r="C40" s="180">
        <f t="shared" ref="C40" si="18">SUM(D40:E40)</f>
        <v>500</v>
      </c>
      <c r="D40" s="180">
        <f>+G40+J40</f>
        <v>0</v>
      </c>
      <c r="E40" s="180">
        <f>+H40+K40</f>
        <v>500</v>
      </c>
      <c r="F40" s="180">
        <f t="shared" ref="F40" si="19">SUM(G40:H40)</f>
        <v>0</v>
      </c>
      <c r="G40" s="180"/>
      <c r="H40" s="180"/>
      <c r="I40" s="180">
        <f t="shared" ref="I40" si="20">SUM(J40:K40)</f>
        <v>500</v>
      </c>
      <c r="J40" s="180"/>
      <c r="K40" s="180">
        <v>500</v>
      </c>
      <c r="L40" s="180">
        <f t="shared" si="7"/>
        <v>0</v>
      </c>
      <c r="M40" s="180"/>
      <c r="N40" s="180">
        <v>0</v>
      </c>
      <c r="O40" s="171">
        <f t="shared" si="8"/>
        <v>0</v>
      </c>
      <c r="P40" s="171"/>
      <c r="Q40" s="171">
        <f t="shared" si="9"/>
        <v>0</v>
      </c>
      <c r="R40" s="182"/>
    </row>
    <row r="41" spans="1:18" ht="21.75" customHeight="1">
      <c r="A41" s="178">
        <v>4</v>
      </c>
      <c r="B41" s="179" t="s">
        <v>218</v>
      </c>
      <c r="C41" s="180">
        <f t="shared" ref="C41:I41" si="21">SUM(C42:C46)</f>
        <v>1550</v>
      </c>
      <c r="D41" s="180">
        <f t="shared" si="21"/>
        <v>0</v>
      </c>
      <c r="E41" s="180">
        <f t="shared" si="21"/>
        <v>1550</v>
      </c>
      <c r="F41" s="180">
        <f t="shared" si="21"/>
        <v>0</v>
      </c>
      <c r="G41" s="180">
        <f t="shared" si="21"/>
        <v>0</v>
      </c>
      <c r="H41" s="180">
        <f t="shared" si="21"/>
        <v>0</v>
      </c>
      <c r="I41" s="180">
        <f t="shared" si="21"/>
        <v>1550</v>
      </c>
      <c r="J41" s="180">
        <f>SUM(J42:J46)</f>
        <v>0</v>
      </c>
      <c r="K41" s="180">
        <f t="shared" ref="K41:N41" si="22">SUM(K42:K46)</f>
        <v>1550</v>
      </c>
      <c r="L41" s="180">
        <f t="shared" si="22"/>
        <v>321</v>
      </c>
      <c r="M41" s="180">
        <f t="shared" si="22"/>
        <v>0</v>
      </c>
      <c r="N41" s="180">
        <f t="shared" si="22"/>
        <v>321</v>
      </c>
      <c r="O41" s="171">
        <f t="shared" si="8"/>
        <v>0.20709677419354838</v>
      </c>
      <c r="P41" s="171"/>
      <c r="Q41" s="171">
        <f t="shared" si="9"/>
        <v>0.20709677419354838</v>
      </c>
      <c r="R41" s="182"/>
    </row>
    <row r="42" spans="1:18" ht="39">
      <c r="A42" s="178" t="s">
        <v>42</v>
      </c>
      <c r="B42" s="179" t="s">
        <v>219</v>
      </c>
      <c r="C42" s="180">
        <f t="shared" ref="C42:C105" si="23">SUM(D42:E42)</f>
        <v>600</v>
      </c>
      <c r="D42" s="180">
        <f t="shared" ref="D42:E46" si="24">+G42+J42</f>
        <v>0</v>
      </c>
      <c r="E42" s="180">
        <f t="shared" si="24"/>
        <v>600</v>
      </c>
      <c r="F42" s="180">
        <f t="shared" ref="F42:F105" si="25">SUM(G42:H42)</f>
        <v>0</v>
      </c>
      <c r="G42" s="180"/>
      <c r="H42" s="180"/>
      <c r="I42" s="180">
        <f t="shared" ref="I42:I105" si="26">SUM(J42:K42)</f>
        <v>600</v>
      </c>
      <c r="J42" s="180"/>
      <c r="K42" s="180">
        <v>600</v>
      </c>
      <c r="L42" s="180">
        <f t="shared" si="7"/>
        <v>0</v>
      </c>
      <c r="M42" s="180"/>
      <c r="N42" s="180">
        <v>0</v>
      </c>
      <c r="O42" s="171">
        <f t="shared" si="8"/>
        <v>0</v>
      </c>
      <c r="P42" s="171"/>
      <c r="Q42" s="171">
        <f t="shared" si="9"/>
        <v>0</v>
      </c>
      <c r="R42" s="182"/>
    </row>
    <row r="43" spans="1:18" ht="26">
      <c r="A43" s="178" t="s">
        <v>42</v>
      </c>
      <c r="B43" s="179" t="s">
        <v>220</v>
      </c>
      <c r="C43" s="180">
        <f t="shared" si="23"/>
        <v>400</v>
      </c>
      <c r="D43" s="180">
        <f t="shared" si="24"/>
        <v>0</v>
      </c>
      <c r="E43" s="180">
        <f t="shared" si="24"/>
        <v>400</v>
      </c>
      <c r="F43" s="180">
        <f t="shared" si="25"/>
        <v>0</v>
      </c>
      <c r="G43" s="180"/>
      <c r="H43" s="180"/>
      <c r="I43" s="180">
        <f t="shared" si="26"/>
        <v>400</v>
      </c>
      <c r="J43" s="180"/>
      <c r="K43" s="180">
        <v>400</v>
      </c>
      <c r="L43" s="180">
        <f t="shared" si="7"/>
        <v>0</v>
      </c>
      <c r="M43" s="180"/>
      <c r="N43" s="180">
        <v>0</v>
      </c>
      <c r="O43" s="171">
        <f t="shared" si="8"/>
        <v>0</v>
      </c>
      <c r="P43" s="171"/>
      <c r="Q43" s="171">
        <f t="shared" si="9"/>
        <v>0</v>
      </c>
      <c r="R43" s="182"/>
    </row>
    <row r="44" spans="1:18" ht="39">
      <c r="A44" s="178" t="s">
        <v>42</v>
      </c>
      <c r="B44" s="179" t="s">
        <v>221</v>
      </c>
      <c r="C44" s="180">
        <f t="shared" si="23"/>
        <v>100</v>
      </c>
      <c r="D44" s="180">
        <f t="shared" si="24"/>
        <v>0</v>
      </c>
      <c r="E44" s="180">
        <f t="shared" si="24"/>
        <v>100</v>
      </c>
      <c r="F44" s="180">
        <f t="shared" si="25"/>
        <v>0</v>
      </c>
      <c r="G44" s="180"/>
      <c r="H44" s="180"/>
      <c r="I44" s="180">
        <f t="shared" si="26"/>
        <v>100</v>
      </c>
      <c r="J44" s="180"/>
      <c r="K44" s="180">
        <v>100</v>
      </c>
      <c r="L44" s="180">
        <f t="shared" si="7"/>
        <v>0</v>
      </c>
      <c r="M44" s="180"/>
      <c r="N44" s="180">
        <v>0</v>
      </c>
      <c r="O44" s="171">
        <f t="shared" si="8"/>
        <v>0</v>
      </c>
      <c r="P44" s="171"/>
      <c r="Q44" s="171">
        <f t="shared" si="9"/>
        <v>0</v>
      </c>
      <c r="R44" s="182"/>
    </row>
    <row r="45" spans="1:18" ht="26">
      <c r="A45" s="178" t="s">
        <v>42</v>
      </c>
      <c r="B45" s="179" t="s">
        <v>222</v>
      </c>
      <c r="C45" s="180">
        <f t="shared" si="23"/>
        <v>100</v>
      </c>
      <c r="D45" s="180">
        <f t="shared" si="24"/>
        <v>0</v>
      </c>
      <c r="E45" s="180">
        <f t="shared" si="24"/>
        <v>100</v>
      </c>
      <c r="F45" s="180">
        <f t="shared" si="25"/>
        <v>0</v>
      </c>
      <c r="G45" s="180"/>
      <c r="H45" s="180"/>
      <c r="I45" s="180">
        <f t="shared" si="26"/>
        <v>100</v>
      </c>
      <c r="J45" s="180"/>
      <c r="K45" s="180">
        <v>100</v>
      </c>
      <c r="L45" s="180">
        <f t="shared" si="7"/>
        <v>0</v>
      </c>
      <c r="M45" s="180"/>
      <c r="N45" s="180">
        <v>0</v>
      </c>
      <c r="O45" s="171">
        <f t="shared" si="8"/>
        <v>0</v>
      </c>
      <c r="P45" s="171"/>
      <c r="Q45" s="171">
        <f t="shared" si="9"/>
        <v>0</v>
      </c>
      <c r="R45" s="182"/>
    </row>
    <row r="46" spans="1:18" ht="26">
      <c r="A46" s="178" t="s">
        <v>42</v>
      </c>
      <c r="B46" s="179" t="s">
        <v>223</v>
      </c>
      <c r="C46" s="180">
        <f t="shared" si="23"/>
        <v>350</v>
      </c>
      <c r="D46" s="180">
        <f t="shared" si="24"/>
        <v>0</v>
      </c>
      <c r="E46" s="180">
        <f t="shared" si="24"/>
        <v>350</v>
      </c>
      <c r="F46" s="180">
        <f t="shared" si="25"/>
        <v>0</v>
      </c>
      <c r="G46" s="180"/>
      <c r="H46" s="180"/>
      <c r="I46" s="180">
        <f t="shared" si="26"/>
        <v>350</v>
      </c>
      <c r="J46" s="180"/>
      <c r="K46" s="180">
        <v>350</v>
      </c>
      <c r="L46" s="180">
        <f t="shared" si="7"/>
        <v>321</v>
      </c>
      <c r="M46" s="180"/>
      <c r="N46" s="180">
        <v>321</v>
      </c>
      <c r="O46" s="171">
        <f t="shared" si="8"/>
        <v>0.91714285714285715</v>
      </c>
      <c r="P46" s="171"/>
      <c r="Q46" s="171">
        <f t="shared" si="9"/>
        <v>0.91714285714285715</v>
      </c>
      <c r="R46" s="182"/>
    </row>
    <row r="47" spans="1:18" ht="21.75" customHeight="1">
      <c r="A47" s="178">
        <v>5</v>
      </c>
      <c r="B47" s="179" t="s">
        <v>224</v>
      </c>
      <c r="C47" s="180">
        <f t="shared" ref="C47:I47" si="27">SUM(C48:C52)</f>
        <v>1550</v>
      </c>
      <c r="D47" s="180">
        <f t="shared" si="27"/>
        <v>0</v>
      </c>
      <c r="E47" s="180">
        <f t="shared" si="27"/>
        <v>1550</v>
      </c>
      <c r="F47" s="180">
        <f t="shared" si="27"/>
        <v>0</v>
      </c>
      <c r="G47" s="180">
        <f t="shared" si="27"/>
        <v>0</v>
      </c>
      <c r="H47" s="180">
        <f t="shared" si="27"/>
        <v>0</v>
      </c>
      <c r="I47" s="180">
        <f t="shared" si="27"/>
        <v>1550</v>
      </c>
      <c r="J47" s="180">
        <f>SUM(J48:J52)</f>
        <v>0</v>
      </c>
      <c r="K47" s="180">
        <f>SUM(K48:K52)</f>
        <v>1550</v>
      </c>
      <c r="L47" s="180">
        <f t="shared" si="7"/>
        <v>436</v>
      </c>
      <c r="M47" s="180">
        <f t="shared" ref="M47:N47" si="28">SUM(M48:M52)</f>
        <v>0</v>
      </c>
      <c r="N47" s="180">
        <f t="shared" si="28"/>
        <v>436</v>
      </c>
      <c r="O47" s="171">
        <f t="shared" si="8"/>
        <v>0.28129032258064518</v>
      </c>
      <c r="P47" s="171"/>
      <c r="Q47" s="171">
        <f t="shared" si="9"/>
        <v>0.28129032258064518</v>
      </c>
      <c r="R47" s="182"/>
    </row>
    <row r="48" spans="1:18" ht="52">
      <c r="A48" s="178" t="s">
        <v>42</v>
      </c>
      <c r="B48" s="179" t="s">
        <v>225</v>
      </c>
      <c r="C48" s="180">
        <f t="shared" si="23"/>
        <v>950</v>
      </c>
      <c r="D48" s="180">
        <f t="shared" ref="D48:E52" si="29">+G48+J48</f>
        <v>0</v>
      </c>
      <c r="E48" s="180">
        <f t="shared" si="29"/>
        <v>950</v>
      </c>
      <c r="F48" s="180">
        <f t="shared" si="25"/>
        <v>0</v>
      </c>
      <c r="G48" s="180"/>
      <c r="H48" s="180"/>
      <c r="I48" s="180">
        <f t="shared" si="26"/>
        <v>950</v>
      </c>
      <c r="J48" s="180"/>
      <c r="K48" s="180">
        <v>950</v>
      </c>
      <c r="L48" s="180">
        <f t="shared" si="7"/>
        <v>436</v>
      </c>
      <c r="M48" s="180"/>
      <c r="N48" s="180">
        <v>436</v>
      </c>
      <c r="O48" s="171">
        <f t="shared" si="8"/>
        <v>0.4589473684210526</v>
      </c>
      <c r="P48" s="171"/>
      <c r="Q48" s="171">
        <f t="shared" si="9"/>
        <v>0.4589473684210526</v>
      </c>
      <c r="R48" s="182"/>
    </row>
    <row r="49" spans="1:18" ht="26">
      <c r="A49" s="178" t="s">
        <v>42</v>
      </c>
      <c r="B49" s="179" t="s">
        <v>226</v>
      </c>
      <c r="C49" s="180">
        <f t="shared" si="23"/>
        <v>150</v>
      </c>
      <c r="D49" s="180">
        <f t="shared" si="29"/>
        <v>0</v>
      </c>
      <c r="E49" s="180">
        <f t="shared" si="29"/>
        <v>150</v>
      </c>
      <c r="F49" s="180">
        <f t="shared" si="25"/>
        <v>0</v>
      </c>
      <c r="G49" s="180"/>
      <c r="H49" s="180"/>
      <c r="I49" s="180">
        <f t="shared" si="26"/>
        <v>150</v>
      </c>
      <c r="J49" s="180"/>
      <c r="K49" s="180">
        <v>150</v>
      </c>
      <c r="L49" s="180">
        <f t="shared" si="7"/>
        <v>0</v>
      </c>
      <c r="M49" s="180"/>
      <c r="N49" s="180">
        <v>0</v>
      </c>
      <c r="O49" s="171">
        <f t="shared" si="8"/>
        <v>0</v>
      </c>
      <c r="P49" s="171"/>
      <c r="Q49" s="171">
        <f t="shared" si="9"/>
        <v>0</v>
      </c>
      <c r="R49" s="182"/>
    </row>
    <row r="50" spans="1:18" ht="39">
      <c r="A50" s="178" t="s">
        <v>42</v>
      </c>
      <c r="B50" s="179" t="s">
        <v>227</v>
      </c>
      <c r="C50" s="180">
        <f t="shared" si="23"/>
        <v>150</v>
      </c>
      <c r="D50" s="180">
        <f t="shared" si="29"/>
        <v>0</v>
      </c>
      <c r="E50" s="180">
        <f t="shared" si="29"/>
        <v>150</v>
      </c>
      <c r="F50" s="180">
        <f t="shared" si="25"/>
        <v>0</v>
      </c>
      <c r="G50" s="180"/>
      <c r="H50" s="180"/>
      <c r="I50" s="180">
        <f t="shared" si="26"/>
        <v>150</v>
      </c>
      <c r="J50" s="180"/>
      <c r="K50" s="180">
        <v>150</v>
      </c>
      <c r="L50" s="180">
        <f t="shared" si="7"/>
        <v>0</v>
      </c>
      <c r="M50" s="180"/>
      <c r="N50" s="180">
        <v>0</v>
      </c>
      <c r="O50" s="171">
        <f t="shared" si="8"/>
        <v>0</v>
      </c>
      <c r="P50" s="171"/>
      <c r="Q50" s="171">
        <f t="shared" si="9"/>
        <v>0</v>
      </c>
      <c r="R50" s="182"/>
    </row>
    <row r="51" spans="1:18" ht="26">
      <c r="A51" s="178" t="s">
        <v>42</v>
      </c>
      <c r="B51" s="179" t="s">
        <v>228</v>
      </c>
      <c r="C51" s="180">
        <f t="shared" si="23"/>
        <v>150</v>
      </c>
      <c r="D51" s="180">
        <f t="shared" si="29"/>
        <v>0</v>
      </c>
      <c r="E51" s="180">
        <f t="shared" si="29"/>
        <v>150</v>
      </c>
      <c r="F51" s="180">
        <f t="shared" si="25"/>
        <v>0</v>
      </c>
      <c r="G51" s="180"/>
      <c r="H51" s="180"/>
      <c r="I51" s="180">
        <f t="shared" si="26"/>
        <v>150</v>
      </c>
      <c r="J51" s="180"/>
      <c r="K51" s="180">
        <v>150</v>
      </c>
      <c r="L51" s="180">
        <f t="shared" si="7"/>
        <v>0</v>
      </c>
      <c r="M51" s="180"/>
      <c r="N51" s="180">
        <v>0</v>
      </c>
      <c r="O51" s="171">
        <f t="shared" si="8"/>
        <v>0</v>
      </c>
      <c r="P51" s="171"/>
      <c r="Q51" s="171">
        <f t="shared" si="9"/>
        <v>0</v>
      </c>
      <c r="R51" s="182"/>
    </row>
    <row r="52" spans="1:18" ht="39">
      <c r="A52" s="178" t="s">
        <v>42</v>
      </c>
      <c r="B52" s="179" t="s">
        <v>229</v>
      </c>
      <c r="C52" s="180">
        <f t="shared" si="23"/>
        <v>150</v>
      </c>
      <c r="D52" s="180">
        <f t="shared" si="29"/>
        <v>0</v>
      </c>
      <c r="E52" s="180">
        <f t="shared" si="29"/>
        <v>150</v>
      </c>
      <c r="F52" s="180">
        <f t="shared" si="25"/>
        <v>0</v>
      </c>
      <c r="G52" s="180"/>
      <c r="H52" s="180"/>
      <c r="I52" s="180">
        <f t="shared" si="26"/>
        <v>150</v>
      </c>
      <c r="J52" s="180"/>
      <c r="K52" s="180">
        <v>150</v>
      </c>
      <c r="L52" s="180">
        <f t="shared" si="7"/>
        <v>0</v>
      </c>
      <c r="M52" s="180"/>
      <c r="N52" s="180">
        <v>0</v>
      </c>
      <c r="O52" s="171">
        <f t="shared" si="8"/>
        <v>0</v>
      </c>
      <c r="P52" s="171"/>
      <c r="Q52" s="171">
        <f t="shared" si="9"/>
        <v>0</v>
      </c>
      <c r="R52" s="182"/>
    </row>
    <row r="53" spans="1:18" ht="21.75" customHeight="1">
      <c r="A53" s="178">
        <v>6</v>
      </c>
      <c r="B53" s="179" t="s">
        <v>230</v>
      </c>
      <c r="C53" s="180">
        <f t="shared" ref="C53:N53" si="30">C54</f>
        <v>140</v>
      </c>
      <c r="D53" s="180">
        <f t="shared" si="30"/>
        <v>0</v>
      </c>
      <c r="E53" s="180">
        <f t="shared" si="30"/>
        <v>140</v>
      </c>
      <c r="F53" s="180">
        <f t="shared" si="30"/>
        <v>0</v>
      </c>
      <c r="G53" s="180">
        <f t="shared" si="30"/>
        <v>0</v>
      </c>
      <c r="H53" s="180">
        <f t="shared" si="30"/>
        <v>0</v>
      </c>
      <c r="I53" s="180">
        <f t="shared" si="30"/>
        <v>140</v>
      </c>
      <c r="J53" s="180">
        <f t="shared" si="30"/>
        <v>0</v>
      </c>
      <c r="K53" s="180">
        <f t="shared" si="30"/>
        <v>140</v>
      </c>
      <c r="L53" s="180">
        <f t="shared" si="7"/>
        <v>0</v>
      </c>
      <c r="M53" s="180">
        <f t="shared" si="30"/>
        <v>0</v>
      </c>
      <c r="N53" s="180">
        <f t="shared" si="30"/>
        <v>0</v>
      </c>
      <c r="O53" s="171">
        <f t="shared" si="8"/>
        <v>0</v>
      </c>
      <c r="P53" s="171"/>
      <c r="Q53" s="171">
        <f t="shared" si="9"/>
        <v>0</v>
      </c>
      <c r="R53" s="182"/>
    </row>
    <row r="54" spans="1:18" ht="52">
      <c r="A54" s="178" t="s">
        <v>42</v>
      </c>
      <c r="B54" s="179" t="s">
        <v>231</v>
      </c>
      <c r="C54" s="180">
        <f t="shared" si="23"/>
        <v>140</v>
      </c>
      <c r="D54" s="180">
        <f>+G54+J54</f>
        <v>0</v>
      </c>
      <c r="E54" s="180">
        <f>+H54+K54</f>
        <v>140</v>
      </c>
      <c r="F54" s="180">
        <f t="shared" si="25"/>
        <v>0</v>
      </c>
      <c r="G54" s="180"/>
      <c r="H54" s="180"/>
      <c r="I54" s="180">
        <f t="shared" si="26"/>
        <v>140</v>
      </c>
      <c r="J54" s="180"/>
      <c r="K54" s="180">
        <v>140</v>
      </c>
      <c r="L54" s="180">
        <f t="shared" si="7"/>
        <v>0</v>
      </c>
      <c r="M54" s="180"/>
      <c r="N54" s="180">
        <v>0</v>
      </c>
      <c r="O54" s="171">
        <f t="shared" si="8"/>
        <v>0</v>
      </c>
      <c r="P54" s="171"/>
      <c r="Q54" s="171">
        <f t="shared" si="9"/>
        <v>0</v>
      </c>
      <c r="R54" s="182"/>
    </row>
    <row r="55" spans="1:18" ht="21.75" customHeight="1">
      <c r="A55" s="178">
        <v>7</v>
      </c>
      <c r="B55" s="179" t="s">
        <v>232</v>
      </c>
      <c r="C55" s="180">
        <f t="shared" ref="C55:N55" si="31">SUM(C56:C58)</f>
        <v>490</v>
      </c>
      <c r="D55" s="180">
        <f t="shared" si="31"/>
        <v>0</v>
      </c>
      <c r="E55" s="180">
        <f t="shared" si="31"/>
        <v>490</v>
      </c>
      <c r="F55" s="180">
        <f t="shared" si="31"/>
        <v>0</v>
      </c>
      <c r="G55" s="180">
        <f t="shared" si="31"/>
        <v>0</v>
      </c>
      <c r="H55" s="180">
        <f t="shared" si="31"/>
        <v>0</v>
      </c>
      <c r="I55" s="180">
        <f t="shared" si="31"/>
        <v>490</v>
      </c>
      <c r="J55" s="180">
        <f t="shared" si="31"/>
        <v>0</v>
      </c>
      <c r="K55" s="180">
        <f t="shared" si="31"/>
        <v>490</v>
      </c>
      <c r="L55" s="180">
        <f t="shared" si="7"/>
        <v>0</v>
      </c>
      <c r="M55" s="180">
        <f t="shared" si="31"/>
        <v>0</v>
      </c>
      <c r="N55" s="180">
        <f t="shared" si="31"/>
        <v>0</v>
      </c>
      <c r="O55" s="171">
        <f t="shared" si="8"/>
        <v>0</v>
      </c>
      <c r="P55" s="171"/>
      <c r="Q55" s="171">
        <f t="shared" si="9"/>
        <v>0</v>
      </c>
      <c r="R55" s="182"/>
    </row>
    <row r="56" spans="1:18" ht="26">
      <c r="A56" s="178" t="s">
        <v>42</v>
      </c>
      <c r="B56" s="179" t="s">
        <v>223</v>
      </c>
      <c r="C56" s="180">
        <f t="shared" si="23"/>
        <v>100</v>
      </c>
      <c r="D56" s="180">
        <f t="shared" ref="D56:E58" si="32">+G56+J56</f>
        <v>0</v>
      </c>
      <c r="E56" s="180">
        <f t="shared" si="32"/>
        <v>100</v>
      </c>
      <c r="F56" s="180">
        <f t="shared" si="25"/>
        <v>0</v>
      </c>
      <c r="G56" s="180"/>
      <c r="H56" s="180"/>
      <c r="I56" s="180">
        <f t="shared" si="26"/>
        <v>100</v>
      </c>
      <c r="J56" s="180"/>
      <c r="K56" s="180">
        <v>100</v>
      </c>
      <c r="L56" s="180">
        <f t="shared" si="7"/>
        <v>0</v>
      </c>
      <c r="M56" s="180"/>
      <c r="N56" s="180">
        <v>0</v>
      </c>
      <c r="O56" s="171">
        <f t="shared" si="8"/>
        <v>0</v>
      </c>
      <c r="P56" s="171"/>
      <c r="Q56" s="171">
        <f t="shared" si="9"/>
        <v>0</v>
      </c>
      <c r="R56" s="182"/>
    </row>
    <row r="57" spans="1:18" ht="52">
      <c r="A57" s="178" t="s">
        <v>42</v>
      </c>
      <c r="B57" s="179" t="s">
        <v>233</v>
      </c>
      <c r="C57" s="180">
        <f t="shared" si="23"/>
        <v>300</v>
      </c>
      <c r="D57" s="180">
        <f t="shared" si="32"/>
        <v>0</v>
      </c>
      <c r="E57" s="180">
        <f t="shared" si="32"/>
        <v>300</v>
      </c>
      <c r="F57" s="180">
        <f t="shared" si="25"/>
        <v>0</v>
      </c>
      <c r="G57" s="180"/>
      <c r="H57" s="180"/>
      <c r="I57" s="180">
        <f t="shared" si="26"/>
        <v>300</v>
      </c>
      <c r="J57" s="180"/>
      <c r="K57" s="180">
        <v>300</v>
      </c>
      <c r="L57" s="180">
        <f t="shared" si="7"/>
        <v>0</v>
      </c>
      <c r="M57" s="180"/>
      <c r="N57" s="180">
        <v>0</v>
      </c>
      <c r="O57" s="171">
        <f t="shared" si="8"/>
        <v>0</v>
      </c>
      <c r="P57" s="171"/>
      <c r="Q57" s="171">
        <f t="shared" si="9"/>
        <v>0</v>
      </c>
      <c r="R57" s="182"/>
    </row>
    <row r="58" spans="1:18" ht="21.75" customHeight="1">
      <c r="A58" s="178" t="s">
        <v>42</v>
      </c>
      <c r="B58" s="179" t="s">
        <v>213</v>
      </c>
      <c r="C58" s="180">
        <f t="shared" si="23"/>
        <v>90</v>
      </c>
      <c r="D58" s="180">
        <f t="shared" si="32"/>
        <v>0</v>
      </c>
      <c r="E58" s="180">
        <f t="shared" si="32"/>
        <v>90</v>
      </c>
      <c r="F58" s="180">
        <f t="shared" si="25"/>
        <v>0</v>
      </c>
      <c r="G58" s="180"/>
      <c r="H58" s="180"/>
      <c r="I58" s="180">
        <f t="shared" si="26"/>
        <v>90</v>
      </c>
      <c r="J58" s="180"/>
      <c r="K58" s="180">
        <v>90</v>
      </c>
      <c r="L58" s="180">
        <f t="shared" si="7"/>
        <v>0</v>
      </c>
      <c r="M58" s="180"/>
      <c r="N58" s="180">
        <v>0</v>
      </c>
      <c r="O58" s="171">
        <f t="shared" si="8"/>
        <v>0</v>
      </c>
      <c r="P58" s="171"/>
      <c r="Q58" s="171">
        <f t="shared" si="9"/>
        <v>0</v>
      </c>
      <c r="R58" s="182"/>
    </row>
    <row r="59" spans="1:18" ht="21.75" customHeight="1">
      <c r="A59" s="178">
        <v>8</v>
      </c>
      <c r="B59" s="179" t="s">
        <v>234</v>
      </c>
      <c r="C59" s="180">
        <f t="shared" ref="C59:N59" si="33">SUM(C60:C61)</f>
        <v>120</v>
      </c>
      <c r="D59" s="180">
        <f t="shared" si="33"/>
        <v>0</v>
      </c>
      <c r="E59" s="180">
        <f t="shared" si="33"/>
        <v>120</v>
      </c>
      <c r="F59" s="180">
        <f t="shared" si="33"/>
        <v>0</v>
      </c>
      <c r="G59" s="180">
        <f t="shared" si="33"/>
        <v>0</v>
      </c>
      <c r="H59" s="180">
        <f t="shared" si="33"/>
        <v>0</v>
      </c>
      <c r="I59" s="180">
        <f t="shared" si="33"/>
        <v>120</v>
      </c>
      <c r="J59" s="180">
        <f t="shared" si="33"/>
        <v>0</v>
      </c>
      <c r="K59" s="180">
        <f t="shared" si="33"/>
        <v>120</v>
      </c>
      <c r="L59" s="180">
        <f t="shared" si="7"/>
        <v>0</v>
      </c>
      <c r="M59" s="180">
        <f t="shared" si="33"/>
        <v>0</v>
      </c>
      <c r="N59" s="180">
        <f t="shared" si="33"/>
        <v>0</v>
      </c>
      <c r="O59" s="171">
        <f t="shared" si="8"/>
        <v>0</v>
      </c>
      <c r="P59" s="171"/>
      <c r="Q59" s="171">
        <f t="shared" si="9"/>
        <v>0</v>
      </c>
      <c r="R59" s="182"/>
    </row>
    <row r="60" spans="1:18" ht="26">
      <c r="A60" s="178" t="s">
        <v>42</v>
      </c>
      <c r="B60" s="179" t="s">
        <v>223</v>
      </c>
      <c r="C60" s="180">
        <f t="shared" ref="C60" si="34">SUM(D60:E60)</f>
        <v>100</v>
      </c>
      <c r="D60" s="180">
        <f>+G60+J60</f>
        <v>0</v>
      </c>
      <c r="E60" s="180">
        <f>+H60+K60</f>
        <v>100</v>
      </c>
      <c r="F60" s="180">
        <f t="shared" ref="F60" si="35">SUM(G60:H60)</f>
        <v>0</v>
      </c>
      <c r="G60" s="180"/>
      <c r="H60" s="180"/>
      <c r="I60" s="180">
        <f t="shared" ref="I60" si="36">SUM(J60:K60)</f>
        <v>100</v>
      </c>
      <c r="J60" s="180"/>
      <c r="K60" s="180">
        <v>100</v>
      </c>
      <c r="L60" s="180">
        <f t="shared" si="7"/>
        <v>0</v>
      </c>
      <c r="M60" s="180"/>
      <c r="N60" s="180">
        <v>0</v>
      </c>
      <c r="O60" s="171">
        <f t="shared" si="8"/>
        <v>0</v>
      </c>
      <c r="P60" s="171"/>
      <c r="Q60" s="171">
        <f t="shared" si="9"/>
        <v>0</v>
      </c>
      <c r="R60" s="182"/>
    </row>
    <row r="61" spans="1:18" ht="21.75" customHeight="1">
      <c r="A61" s="178" t="s">
        <v>42</v>
      </c>
      <c r="B61" s="179" t="s">
        <v>213</v>
      </c>
      <c r="C61" s="180">
        <f t="shared" si="23"/>
        <v>20</v>
      </c>
      <c r="D61" s="180">
        <f>+G61+J61</f>
        <v>0</v>
      </c>
      <c r="E61" s="180">
        <f>+H61+K61</f>
        <v>20</v>
      </c>
      <c r="F61" s="180">
        <f t="shared" si="25"/>
        <v>0</v>
      </c>
      <c r="G61" s="180"/>
      <c r="H61" s="180"/>
      <c r="I61" s="180">
        <f t="shared" si="26"/>
        <v>20</v>
      </c>
      <c r="J61" s="180"/>
      <c r="K61" s="180">
        <v>20</v>
      </c>
      <c r="L61" s="180">
        <f t="shared" si="7"/>
        <v>0</v>
      </c>
      <c r="M61" s="180"/>
      <c r="N61" s="180">
        <v>0</v>
      </c>
      <c r="O61" s="171">
        <f t="shared" si="8"/>
        <v>0</v>
      </c>
      <c r="P61" s="171"/>
      <c r="Q61" s="171">
        <f t="shared" si="9"/>
        <v>0</v>
      </c>
      <c r="R61" s="182"/>
    </row>
    <row r="62" spans="1:18" ht="27" customHeight="1">
      <c r="A62" s="178">
        <v>9</v>
      </c>
      <c r="B62" s="179" t="s">
        <v>235</v>
      </c>
      <c r="C62" s="180">
        <f t="shared" ref="C62:N62" si="37">C63</f>
        <v>100</v>
      </c>
      <c r="D62" s="180">
        <f t="shared" si="37"/>
        <v>0</v>
      </c>
      <c r="E62" s="180">
        <f t="shared" si="37"/>
        <v>100</v>
      </c>
      <c r="F62" s="180">
        <f t="shared" si="37"/>
        <v>0</v>
      </c>
      <c r="G62" s="180">
        <f t="shared" si="37"/>
        <v>0</v>
      </c>
      <c r="H62" s="180">
        <f t="shared" si="37"/>
        <v>0</v>
      </c>
      <c r="I62" s="180">
        <f t="shared" si="37"/>
        <v>100</v>
      </c>
      <c r="J62" s="180">
        <f t="shared" si="37"/>
        <v>0</v>
      </c>
      <c r="K62" s="180">
        <f t="shared" si="37"/>
        <v>100</v>
      </c>
      <c r="L62" s="180">
        <f t="shared" si="7"/>
        <v>0</v>
      </c>
      <c r="M62" s="180">
        <f t="shared" si="37"/>
        <v>0</v>
      </c>
      <c r="N62" s="180">
        <f t="shared" si="37"/>
        <v>0</v>
      </c>
      <c r="O62" s="171">
        <f t="shared" si="8"/>
        <v>0</v>
      </c>
      <c r="P62" s="171"/>
      <c r="Q62" s="171">
        <f t="shared" si="9"/>
        <v>0</v>
      </c>
      <c r="R62" s="182"/>
    </row>
    <row r="63" spans="1:18" ht="39">
      <c r="A63" s="178" t="s">
        <v>42</v>
      </c>
      <c r="B63" s="179" t="s">
        <v>236</v>
      </c>
      <c r="C63" s="180">
        <f t="shared" ref="C63" si="38">SUM(D63:E63)</f>
        <v>100</v>
      </c>
      <c r="D63" s="180">
        <f>+G63+J63</f>
        <v>0</v>
      </c>
      <c r="E63" s="180">
        <f>+H63+K63</f>
        <v>100</v>
      </c>
      <c r="F63" s="180">
        <f t="shared" ref="F63" si="39">SUM(G63:H63)</f>
        <v>0</v>
      </c>
      <c r="G63" s="180"/>
      <c r="H63" s="180"/>
      <c r="I63" s="180">
        <f t="shared" ref="I63" si="40">SUM(J63:K63)</f>
        <v>100</v>
      </c>
      <c r="J63" s="180"/>
      <c r="K63" s="180">
        <v>100</v>
      </c>
      <c r="L63" s="180">
        <f t="shared" si="7"/>
        <v>0</v>
      </c>
      <c r="M63" s="180"/>
      <c r="N63" s="180">
        <v>0</v>
      </c>
      <c r="O63" s="171">
        <f t="shared" si="8"/>
        <v>0</v>
      </c>
      <c r="P63" s="171"/>
      <c r="Q63" s="171">
        <f t="shared" si="9"/>
        <v>0</v>
      </c>
      <c r="R63" s="182"/>
    </row>
    <row r="64" spans="1:18" ht="26.25" customHeight="1">
      <c r="A64" s="178">
        <v>10</v>
      </c>
      <c r="B64" s="179" t="s">
        <v>237</v>
      </c>
      <c r="C64" s="180">
        <f t="shared" ref="C64:N64" si="41">SUM(C65:C66)</f>
        <v>380</v>
      </c>
      <c r="D64" s="180">
        <f t="shared" si="41"/>
        <v>0</v>
      </c>
      <c r="E64" s="180">
        <f t="shared" si="41"/>
        <v>380</v>
      </c>
      <c r="F64" s="180">
        <f t="shared" si="41"/>
        <v>0</v>
      </c>
      <c r="G64" s="180">
        <f t="shared" si="41"/>
        <v>0</v>
      </c>
      <c r="H64" s="180">
        <f t="shared" si="41"/>
        <v>0</v>
      </c>
      <c r="I64" s="180">
        <f t="shared" si="41"/>
        <v>380</v>
      </c>
      <c r="J64" s="180">
        <f t="shared" si="41"/>
        <v>0</v>
      </c>
      <c r="K64" s="180">
        <f t="shared" si="41"/>
        <v>380</v>
      </c>
      <c r="L64" s="180">
        <f t="shared" si="7"/>
        <v>0</v>
      </c>
      <c r="M64" s="180">
        <f t="shared" si="41"/>
        <v>0</v>
      </c>
      <c r="N64" s="180">
        <f t="shared" si="41"/>
        <v>0</v>
      </c>
      <c r="O64" s="171">
        <f t="shared" si="8"/>
        <v>0</v>
      </c>
      <c r="P64" s="171"/>
      <c r="Q64" s="171">
        <f t="shared" si="9"/>
        <v>0</v>
      </c>
      <c r="R64" s="182"/>
    </row>
    <row r="65" spans="1:18" ht="30" customHeight="1">
      <c r="A65" s="178" t="s">
        <v>42</v>
      </c>
      <c r="B65" s="179" t="s">
        <v>238</v>
      </c>
      <c r="C65" s="180">
        <f t="shared" ref="C65" si="42">SUM(D65:E65)</f>
        <v>300</v>
      </c>
      <c r="D65" s="180">
        <f>+G65+J65</f>
        <v>0</v>
      </c>
      <c r="E65" s="180">
        <f>+H65+K65</f>
        <v>300</v>
      </c>
      <c r="F65" s="180">
        <f t="shared" ref="F65" si="43">SUM(G65:H65)</f>
        <v>0</v>
      </c>
      <c r="G65" s="180"/>
      <c r="H65" s="180"/>
      <c r="I65" s="180">
        <f t="shared" ref="I65" si="44">SUM(J65:K65)</f>
        <v>300</v>
      </c>
      <c r="J65" s="180"/>
      <c r="K65" s="180">
        <v>300</v>
      </c>
      <c r="L65" s="180">
        <f t="shared" si="7"/>
        <v>0</v>
      </c>
      <c r="M65" s="180"/>
      <c r="N65" s="180">
        <v>0</v>
      </c>
      <c r="O65" s="171">
        <f t="shared" si="8"/>
        <v>0</v>
      </c>
      <c r="P65" s="171"/>
      <c r="Q65" s="171">
        <f t="shared" si="9"/>
        <v>0</v>
      </c>
      <c r="R65" s="182"/>
    </row>
    <row r="66" spans="1:18" ht="23.25" customHeight="1">
      <c r="A66" s="178" t="s">
        <v>42</v>
      </c>
      <c r="B66" s="179" t="s">
        <v>239</v>
      </c>
      <c r="C66" s="180">
        <f t="shared" si="23"/>
        <v>80</v>
      </c>
      <c r="D66" s="180">
        <f>+G66+J66</f>
        <v>0</v>
      </c>
      <c r="E66" s="180">
        <f>+H66+K66</f>
        <v>80</v>
      </c>
      <c r="F66" s="180">
        <f t="shared" si="25"/>
        <v>0</v>
      </c>
      <c r="G66" s="180"/>
      <c r="H66" s="180"/>
      <c r="I66" s="180">
        <f t="shared" si="26"/>
        <v>80</v>
      </c>
      <c r="J66" s="180"/>
      <c r="K66" s="180">
        <v>80</v>
      </c>
      <c r="L66" s="180">
        <f t="shared" si="7"/>
        <v>0</v>
      </c>
      <c r="M66" s="180"/>
      <c r="N66" s="180">
        <v>0</v>
      </c>
      <c r="O66" s="171">
        <f t="shared" si="8"/>
        <v>0</v>
      </c>
      <c r="P66" s="171"/>
      <c r="Q66" s="171">
        <f t="shared" si="9"/>
        <v>0</v>
      </c>
      <c r="R66" s="182"/>
    </row>
    <row r="67" spans="1:18" ht="21.75" customHeight="1">
      <c r="A67" s="178">
        <v>11</v>
      </c>
      <c r="B67" s="179" t="s">
        <v>240</v>
      </c>
      <c r="C67" s="180">
        <f t="shared" ref="C67:N67" si="45">SUM(C68:C69)</f>
        <v>120</v>
      </c>
      <c r="D67" s="180">
        <f t="shared" si="45"/>
        <v>0</v>
      </c>
      <c r="E67" s="180">
        <f t="shared" si="45"/>
        <v>120</v>
      </c>
      <c r="F67" s="180">
        <f t="shared" si="45"/>
        <v>0</v>
      </c>
      <c r="G67" s="180">
        <f t="shared" si="45"/>
        <v>0</v>
      </c>
      <c r="H67" s="180">
        <f t="shared" si="45"/>
        <v>0</v>
      </c>
      <c r="I67" s="180">
        <f t="shared" si="45"/>
        <v>120</v>
      </c>
      <c r="J67" s="180">
        <f t="shared" si="45"/>
        <v>0</v>
      </c>
      <c r="K67" s="180">
        <f t="shared" si="45"/>
        <v>120</v>
      </c>
      <c r="L67" s="180">
        <f t="shared" si="7"/>
        <v>63</v>
      </c>
      <c r="M67" s="180">
        <f t="shared" si="45"/>
        <v>0</v>
      </c>
      <c r="N67" s="180">
        <f t="shared" si="45"/>
        <v>63</v>
      </c>
      <c r="O67" s="171">
        <f t="shared" si="8"/>
        <v>0.52500000000000002</v>
      </c>
      <c r="P67" s="171"/>
      <c r="Q67" s="171">
        <f t="shared" si="9"/>
        <v>0.52500000000000002</v>
      </c>
      <c r="R67" s="182"/>
    </row>
    <row r="68" spans="1:18" ht="39.75" customHeight="1">
      <c r="A68" s="178" t="s">
        <v>42</v>
      </c>
      <c r="B68" s="179" t="s">
        <v>241</v>
      </c>
      <c r="C68" s="180">
        <f t="shared" si="23"/>
        <v>100</v>
      </c>
      <c r="D68" s="180">
        <f>+G68+J68</f>
        <v>0</v>
      </c>
      <c r="E68" s="180">
        <f>+H68+K68</f>
        <v>100</v>
      </c>
      <c r="F68" s="180">
        <f t="shared" si="25"/>
        <v>0</v>
      </c>
      <c r="G68" s="180"/>
      <c r="H68" s="180"/>
      <c r="I68" s="180">
        <f t="shared" si="26"/>
        <v>100</v>
      </c>
      <c r="J68" s="180"/>
      <c r="K68" s="180">
        <v>100</v>
      </c>
      <c r="L68" s="180">
        <f t="shared" si="7"/>
        <v>63</v>
      </c>
      <c r="M68" s="180"/>
      <c r="N68" s="180">
        <v>63</v>
      </c>
      <c r="O68" s="171">
        <f t="shared" si="8"/>
        <v>0.63</v>
      </c>
      <c r="P68" s="171"/>
      <c r="Q68" s="171">
        <f t="shared" si="9"/>
        <v>0.63</v>
      </c>
      <c r="R68" s="182"/>
    </row>
    <row r="69" spans="1:18" ht="21.75" customHeight="1">
      <c r="A69" s="178" t="s">
        <v>42</v>
      </c>
      <c r="B69" s="179" t="s">
        <v>213</v>
      </c>
      <c r="C69" s="180">
        <f t="shared" si="23"/>
        <v>20</v>
      </c>
      <c r="D69" s="180">
        <f>+G69+J69</f>
        <v>0</v>
      </c>
      <c r="E69" s="180">
        <f>+H69+K69</f>
        <v>20</v>
      </c>
      <c r="F69" s="180">
        <f t="shared" si="25"/>
        <v>0</v>
      </c>
      <c r="G69" s="180"/>
      <c r="H69" s="180"/>
      <c r="I69" s="180">
        <f t="shared" si="26"/>
        <v>20</v>
      </c>
      <c r="J69" s="180"/>
      <c r="K69" s="180">
        <v>20</v>
      </c>
      <c r="L69" s="180">
        <f t="shared" si="7"/>
        <v>0</v>
      </c>
      <c r="M69" s="180"/>
      <c r="N69" s="180">
        <v>0</v>
      </c>
      <c r="O69" s="171">
        <f t="shared" si="8"/>
        <v>0</v>
      </c>
      <c r="P69" s="171"/>
      <c r="Q69" s="171">
        <f t="shared" si="9"/>
        <v>0</v>
      </c>
      <c r="R69" s="182"/>
    </row>
    <row r="70" spans="1:18" ht="21.75" customHeight="1">
      <c r="A70" s="178">
        <v>12</v>
      </c>
      <c r="B70" s="179" t="s">
        <v>242</v>
      </c>
      <c r="C70" s="180">
        <f t="shared" ref="C70:N70" si="46">SUM(C71:C75)</f>
        <v>650</v>
      </c>
      <c r="D70" s="180">
        <f t="shared" si="46"/>
        <v>0</v>
      </c>
      <c r="E70" s="180">
        <f t="shared" si="46"/>
        <v>650</v>
      </c>
      <c r="F70" s="180">
        <f t="shared" si="46"/>
        <v>0</v>
      </c>
      <c r="G70" s="180">
        <f t="shared" si="46"/>
        <v>0</v>
      </c>
      <c r="H70" s="180">
        <f t="shared" si="46"/>
        <v>0</v>
      </c>
      <c r="I70" s="180">
        <f t="shared" si="46"/>
        <v>650</v>
      </c>
      <c r="J70" s="180">
        <f t="shared" si="46"/>
        <v>0</v>
      </c>
      <c r="K70" s="180">
        <f t="shared" si="46"/>
        <v>650</v>
      </c>
      <c r="L70" s="180">
        <f t="shared" si="7"/>
        <v>201</v>
      </c>
      <c r="M70" s="180">
        <f t="shared" si="46"/>
        <v>0</v>
      </c>
      <c r="N70" s="180">
        <f t="shared" si="46"/>
        <v>201</v>
      </c>
      <c r="O70" s="171">
        <f t="shared" si="8"/>
        <v>0.30923076923076925</v>
      </c>
      <c r="P70" s="171"/>
      <c r="Q70" s="171">
        <f t="shared" si="9"/>
        <v>0.30923076923076925</v>
      </c>
      <c r="R70" s="182"/>
    </row>
    <row r="71" spans="1:18" ht="39">
      <c r="A71" s="178" t="s">
        <v>42</v>
      </c>
      <c r="B71" s="179" t="s">
        <v>243</v>
      </c>
      <c r="C71" s="180">
        <f t="shared" ref="C71:C74" si="47">SUM(D71:E71)</f>
        <v>100</v>
      </c>
      <c r="D71" s="180">
        <f t="shared" ref="D71:E75" si="48">+G71+J71</f>
        <v>0</v>
      </c>
      <c r="E71" s="180">
        <f t="shared" si="48"/>
        <v>100</v>
      </c>
      <c r="F71" s="180">
        <f t="shared" ref="F71:F74" si="49">SUM(G71:H71)</f>
        <v>0</v>
      </c>
      <c r="G71" s="180"/>
      <c r="H71" s="180"/>
      <c r="I71" s="180">
        <f t="shared" ref="I71:I74" si="50">SUM(J71:K71)</f>
        <v>100</v>
      </c>
      <c r="J71" s="180"/>
      <c r="K71" s="180">
        <v>100</v>
      </c>
      <c r="L71" s="180">
        <f t="shared" si="7"/>
        <v>100</v>
      </c>
      <c r="M71" s="180"/>
      <c r="N71" s="180">
        <v>100</v>
      </c>
      <c r="O71" s="171">
        <f t="shared" si="8"/>
        <v>1</v>
      </c>
      <c r="P71" s="171"/>
      <c r="Q71" s="171">
        <f t="shared" si="9"/>
        <v>1</v>
      </c>
      <c r="R71" s="182"/>
    </row>
    <row r="72" spans="1:18" ht="26">
      <c r="A72" s="178" t="s">
        <v>42</v>
      </c>
      <c r="B72" s="179" t="s">
        <v>244</v>
      </c>
      <c r="C72" s="180">
        <f t="shared" si="47"/>
        <v>250</v>
      </c>
      <c r="D72" s="180">
        <f t="shared" si="48"/>
        <v>0</v>
      </c>
      <c r="E72" s="180">
        <f t="shared" si="48"/>
        <v>250</v>
      </c>
      <c r="F72" s="180">
        <f t="shared" si="49"/>
        <v>0</v>
      </c>
      <c r="G72" s="180"/>
      <c r="H72" s="180"/>
      <c r="I72" s="180">
        <f t="shared" si="50"/>
        <v>250</v>
      </c>
      <c r="J72" s="180"/>
      <c r="K72" s="180">
        <v>250</v>
      </c>
      <c r="L72" s="180">
        <f t="shared" si="7"/>
        <v>101</v>
      </c>
      <c r="M72" s="180"/>
      <c r="N72" s="180">
        <v>101</v>
      </c>
      <c r="O72" s="171">
        <f t="shared" si="8"/>
        <v>0.40400000000000003</v>
      </c>
      <c r="P72" s="171"/>
      <c r="Q72" s="171">
        <f t="shared" si="9"/>
        <v>0.40400000000000003</v>
      </c>
      <c r="R72" s="182"/>
    </row>
    <row r="73" spans="1:18" ht="39">
      <c r="A73" s="178" t="s">
        <v>42</v>
      </c>
      <c r="B73" s="179" t="s">
        <v>238</v>
      </c>
      <c r="C73" s="180">
        <f t="shared" si="47"/>
        <v>200</v>
      </c>
      <c r="D73" s="180">
        <f t="shared" si="48"/>
        <v>0</v>
      </c>
      <c r="E73" s="180">
        <f t="shared" si="48"/>
        <v>200</v>
      </c>
      <c r="F73" s="180">
        <f t="shared" si="49"/>
        <v>0</v>
      </c>
      <c r="G73" s="180"/>
      <c r="H73" s="180"/>
      <c r="I73" s="180">
        <f t="shared" si="50"/>
        <v>200</v>
      </c>
      <c r="J73" s="180"/>
      <c r="K73" s="180">
        <v>200</v>
      </c>
      <c r="L73" s="180">
        <f t="shared" si="7"/>
        <v>0</v>
      </c>
      <c r="M73" s="180"/>
      <c r="N73" s="180">
        <v>0</v>
      </c>
      <c r="O73" s="171">
        <f t="shared" si="8"/>
        <v>0</v>
      </c>
      <c r="P73" s="171"/>
      <c r="Q73" s="171">
        <f t="shared" si="9"/>
        <v>0</v>
      </c>
      <c r="R73" s="182"/>
    </row>
    <row r="74" spans="1:18" ht="21.75" customHeight="1">
      <c r="A74" s="178" t="s">
        <v>42</v>
      </c>
      <c r="B74" s="179" t="s">
        <v>239</v>
      </c>
      <c r="C74" s="180">
        <f t="shared" si="47"/>
        <v>80</v>
      </c>
      <c r="D74" s="180">
        <f t="shared" si="48"/>
        <v>0</v>
      </c>
      <c r="E74" s="180">
        <f t="shared" si="48"/>
        <v>80</v>
      </c>
      <c r="F74" s="180">
        <f t="shared" si="49"/>
        <v>0</v>
      </c>
      <c r="G74" s="180"/>
      <c r="H74" s="180"/>
      <c r="I74" s="180">
        <f t="shared" si="50"/>
        <v>80</v>
      </c>
      <c r="J74" s="180"/>
      <c r="K74" s="180">
        <v>80</v>
      </c>
      <c r="L74" s="180">
        <f t="shared" si="7"/>
        <v>0</v>
      </c>
      <c r="M74" s="180"/>
      <c r="N74" s="180">
        <v>0</v>
      </c>
      <c r="O74" s="171">
        <f t="shared" si="8"/>
        <v>0</v>
      </c>
      <c r="P74" s="171"/>
      <c r="Q74" s="171">
        <f t="shared" si="9"/>
        <v>0</v>
      </c>
      <c r="R74" s="182"/>
    </row>
    <row r="75" spans="1:18" ht="21.75" customHeight="1">
      <c r="A75" s="178" t="s">
        <v>42</v>
      </c>
      <c r="B75" s="179" t="s">
        <v>213</v>
      </c>
      <c r="C75" s="180">
        <f t="shared" si="23"/>
        <v>20</v>
      </c>
      <c r="D75" s="180">
        <f t="shared" si="48"/>
        <v>0</v>
      </c>
      <c r="E75" s="180">
        <f t="shared" si="48"/>
        <v>20</v>
      </c>
      <c r="F75" s="180">
        <f t="shared" si="25"/>
        <v>0</v>
      </c>
      <c r="G75" s="180"/>
      <c r="H75" s="180"/>
      <c r="I75" s="180">
        <f t="shared" si="26"/>
        <v>20</v>
      </c>
      <c r="J75" s="180"/>
      <c r="K75" s="180">
        <v>20</v>
      </c>
      <c r="L75" s="180">
        <f t="shared" si="7"/>
        <v>0</v>
      </c>
      <c r="M75" s="180"/>
      <c r="N75" s="180">
        <v>0</v>
      </c>
      <c r="O75" s="171">
        <f t="shared" si="8"/>
        <v>0</v>
      </c>
      <c r="P75" s="171"/>
      <c r="Q75" s="171">
        <f t="shared" si="9"/>
        <v>0</v>
      </c>
      <c r="R75" s="182"/>
    </row>
    <row r="76" spans="1:18" ht="23.25" customHeight="1">
      <c r="A76" s="178">
        <v>13</v>
      </c>
      <c r="B76" s="179" t="s">
        <v>245</v>
      </c>
      <c r="C76" s="180">
        <f t="shared" ref="C76:N76" si="51">SUM(C77:C80)</f>
        <v>350</v>
      </c>
      <c r="D76" s="180">
        <f t="shared" si="51"/>
        <v>0</v>
      </c>
      <c r="E76" s="180">
        <f t="shared" si="51"/>
        <v>350</v>
      </c>
      <c r="F76" s="180">
        <f t="shared" si="51"/>
        <v>0</v>
      </c>
      <c r="G76" s="180">
        <f t="shared" si="51"/>
        <v>0</v>
      </c>
      <c r="H76" s="180">
        <f t="shared" si="51"/>
        <v>0</v>
      </c>
      <c r="I76" s="180">
        <f t="shared" si="51"/>
        <v>350</v>
      </c>
      <c r="J76" s="180">
        <f t="shared" si="51"/>
        <v>0</v>
      </c>
      <c r="K76" s="180">
        <f t="shared" si="51"/>
        <v>350</v>
      </c>
      <c r="L76" s="180">
        <f t="shared" si="7"/>
        <v>180</v>
      </c>
      <c r="M76" s="180">
        <f t="shared" si="51"/>
        <v>0</v>
      </c>
      <c r="N76" s="180">
        <f t="shared" si="51"/>
        <v>180</v>
      </c>
      <c r="O76" s="171">
        <f t="shared" si="8"/>
        <v>0.51428571428571423</v>
      </c>
      <c r="P76" s="171"/>
      <c r="Q76" s="171">
        <f t="shared" si="9"/>
        <v>0.51428571428571423</v>
      </c>
      <c r="R76" s="182"/>
    </row>
    <row r="77" spans="1:18" ht="39">
      <c r="A77" s="178" t="s">
        <v>42</v>
      </c>
      <c r="B77" s="179" t="s">
        <v>246</v>
      </c>
      <c r="C77" s="180">
        <f t="shared" si="23"/>
        <v>100</v>
      </c>
      <c r="D77" s="180">
        <f t="shared" ref="D77:E80" si="52">+G77+J77</f>
        <v>0</v>
      </c>
      <c r="E77" s="180">
        <f t="shared" si="52"/>
        <v>100</v>
      </c>
      <c r="F77" s="180">
        <f t="shared" si="25"/>
        <v>0</v>
      </c>
      <c r="G77" s="180"/>
      <c r="H77" s="180"/>
      <c r="I77" s="180">
        <f t="shared" si="26"/>
        <v>100</v>
      </c>
      <c r="J77" s="180"/>
      <c r="K77" s="180">
        <v>100</v>
      </c>
      <c r="L77" s="180">
        <f t="shared" ref="L77:L137" si="53">SUM(M77:N77)</f>
        <v>100</v>
      </c>
      <c r="M77" s="180"/>
      <c r="N77" s="180">
        <v>100</v>
      </c>
      <c r="O77" s="171">
        <f t="shared" ref="O77:P138" si="54">L77/C77</f>
        <v>1</v>
      </c>
      <c r="P77" s="171"/>
      <c r="Q77" s="171">
        <f t="shared" ref="Q77:Q140" si="55">N77/E77</f>
        <v>1</v>
      </c>
      <c r="R77" s="182"/>
    </row>
    <row r="78" spans="1:18" ht="19.5" customHeight="1">
      <c r="A78" s="178" t="s">
        <v>42</v>
      </c>
      <c r="B78" s="179" t="s">
        <v>239</v>
      </c>
      <c r="C78" s="180">
        <f t="shared" si="23"/>
        <v>80</v>
      </c>
      <c r="D78" s="180">
        <f t="shared" si="52"/>
        <v>0</v>
      </c>
      <c r="E78" s="180">
        <f t="shared" si="52"/>
        <v>80</v>
      </c>
      <c r="F78" s="180">
        <f t="shared" si="25"/>
        <v>0</v>
      </c>
      <c r="G78" s="180"/>
      <c r="H78" s="180"/>
      <c r="I78" s="180">
        <f t="shared" si="26"/>
        <v>80</v>
      </c>
      <c r="J78" s="180"/>
      <c r="K78" s="180">
        <v>80</v>
      </c>
      <c r="L78" s="180">
        <f t="shared" si="53"/>
        <v>80</v>
      </c>
      <c r="M78" s="180"/>
      <c r="N78" s="180">
        <v>80</v>
      </c>
      <c r="O78" s="171">
        <f t="shared" si="54"/>
        <v>1</v>
      </c>
      <c r="P78" s="171"/>
      <c r="Q78" s="171">
        <f t="shared" si="55"/>
        <v>1</v>
      </c>
      <c r="R78" s="182"/>
    </row>
    <row r="79" spans="1:18" ht="19.5" customHeight="1">
      <c r="A79" s="178" t="s">
        <v>42</v>
      </c>
      <c r="B79" s="179" t="s">
        <v>247</v>
      </c>
      <c r="C79" s="180">
        <f t="shared" si="23"/>
        <v>150</v>
      </c>
      <c r="D79" s="180">
        <f t="shared" si="52"/>
        <v>0</v>
      </c>
      <c r="E79" s="180">
        <f t="shared" si="52"/>
        <v>150</v>
      </c>
      <c r="F79" s="180">
        <f t="shared" si="25"/>
        <v>0</v>
      </c>
      <c r="G79" s="180"/>
      <c r="H79" s="180"/>
      <c r="I79" s="180">
        <f t="shared" si="26"/>
        <v>150</v>
      </c>
      <c r="J79" s="180"/>
      <c r="K79" s="180">
        <v>150</v>
      </c>
      <c r="L79" s="180">
        <f t="shared" si="53"/>
        <v>0</v>
      </c>
      <c r="M79" s="180"/>
      <c r="N79" s="180">
        <v>0</v>
      </c>
      <c r="O79" s="171">
        <f t="shared" si="54"/>
        <v>0</v>
      </c>
      <c r="P79" s="171"/>
      <c r="Q79" s="171">
        <f t="shared" si="55"/>
        <v>0</v>
      </c>
      <c r="R79" s="182"/>
    </row>
    <row r="80" spans="1:18" ht="21.75" customHeight="1">
      <c r="A80" s="178" t="s">
        <v>42</v>
      </c>
      <c r="B80" s="179" t="s">
        <v>213</v>
      </c>
      <c r="C80" s="180">
        <f t="shared" si="23"/>
        <v>20</v>
      </c>
      <c r="D80" s="180">
        <f t="shared" si="52"/>
        <v>0</v>
      </c>
      <c r="E80" s="180">
        <f t="shared" si="52"/>
        <v>20</v>
      </c>
      <c r="F80" s="180">
        <f t="shared" si="25"/>
        <v>0</v>
      </c>
      <c r="G80" s="180"/>
      <c r="H80" s="180"/>
      <c r="I80" s="180">
        <f t="shared" si="26"/>
        <v>20</v>
      </c>
      <c r="J80" s="180"/>
      <c r="K80" s="180">
        <v>20</v>
      </c>
      <c r="L80" s="180">
        <f t="shared" si="53"/>
        <v>0</v>
      </c>
      <c r="M80" s="180"/>
      <c r="N80" s="180">
        <v>0</v>
      </c>
      <c r="O80" s="171">
        <f t="shared" si="54"/>
        <v>0</v>
      </c>
      <c r="P80" s="171"/>
      <c r="Q80" s="171">
        <f t="shared" si="55"/>
        <v>0</v>
      </c>
      <c r="R80" s="182"/>
    </row>
    <row r="81" spans="1:18" ht="26">
      <c r="A81" s="178">
        <v>14</v>
      </c>
      <c r="B81" s="179" t="s">
        <v>248</v>
      </c>
      <c r="C81" s="180">
        <f t="shared" ref="C81:N81" si="56">C82</f>
        <v>500</v>
      </c>
      <c r="D81" s="180">
        <f t="shared" si="56"/>
        <v>0</v>
      </c>
      <c r="E81" s="180">
        <f t="shared" si="56"/>
        <v>500</v>
      </c>
      <c r="F81" s="180">
        <f t="shared" si="56"/>
        <v>0</v>
      </c>
      <c r="G81" s="180">
        <f t="shared" si="56"/>
        <v>0</v>
      </c>
      <c r="H81" s="180">
        <f t="shared" si="56"/>
        <v>0</v>
      </c>
      <c r="I81" s="180">
        <f t="shared" si="56"/>
        <v>500</v>
      </c>
      <c r="J81" s="180">
        <f t="shared" si="56"/>
        <v>0</v>
      </c>
      <c r="K81" s="180">
        <f t="shared" si="56"/>
        <v>500</v>
      </c>
      <c r="L81" s="180">
        <f t="shared" si="53"/>
        <v>0</v>
      </c>
      <c r="M81" s="180">
        <f t="shared" si="56"/>
        <v>0</v>
      </c>
      <c r="N81" s="180">
        <f t="shared" si="56"/>
        <v>0</v>
      </c>
      <c r="O81" s="171">
        <f t="shared" si="54"/>
        <v>0</v>
      </c>
      <c r="P81" s="171"/>
      <c r="Q81" s="171">
        <f t="shared" si="55"/>
        <v>0</v>
      </c>
      <c r="R81" s="182"/>
    </row>
    <row r="82" spans="1:18" ht="26">
      <c r="A82" s="178" t="s">
        <v>42</v>
      </c>
      <c r="B82" s="179" t="s">
        <v>249</v>
      </c>
      <c r="C82" s="180">
        <f t="shared" si="23"/>
        <v>500</v>
      </c>
      <c r="D82" s="180">
        <f>+G82+J82</f>
        <v>0</v>
      </c>
      <c r="E82" s="180">
        <f>+H82+K82</f>
        <v>500</v>
      </c>
      <c r="F82" s="180">
        <f t="shared" si="25"/>
        <v>0</v>
      </c>
      <c r="G82" s="180"/>
      <c r="H82" s="180"/>
      <c r="I82" s="180">
        <f t="shared" si="26"/>
        <v>500</v>
      </c>
      <c r="J82" s="180"/>
      <c r="K82" s="180">
        <v>500</v>
      </c>
      <c r="L82" s="180">
        <f t="shared" si="53"/>
        <v>0</v>
      </c>
      <c r="M82" s="180"/>
      <c r="N82" s="180">
        <v>0</v>
      </c>
      <c r="O82" s="171">
        <f t="shared" si="54"/>
        <v>0</v>
      </c>
      <c r="P82" s="171"/>
      <c r="Q82" s="171">
        <f t="shared" si="55"/>
        <v>0</v>
      </c>
      <c r="R82" s="182"/>
    </row>
    <row r="83" spans="1:18" ht="21.75" customHeight="1">
      <c r="A83" s="178">
        <v>15</v>
      </c>
      <c r="B83" s="179" t="s">
        <v>250</v>
      </c>
      <c r="C83" s="180">
        <f t="shared" ref="C83:N83" si="57">C84</f>
        <v>50</v>
      </c>
      <c r="D83" s="180">
        <f t="shared" si="57"/>
        <v>0</v>
      </c>
      <c r="E83" s="180">
        <f t="shared" si="57"/>
        <v>50</v>
      </c>
      <c r="F83" s="180">
        <f t="shared" si="57"/>
        <v>0</v>
      </c>
      <c r="G83" s="180">
        <f t="shared" si="57"/>
        <v>0</v>
      </c>
      <c r="H83" s="180">
        <f t="shared" si="57"/>
        <v>0</v>
      </c>
      <c r="I83" s="180">
        <f t="shared" si="57"/>
        <v>50</v>
      </c>
      <c r="J83" s="180">
        <f t="shared" si="57"/>
        <v>0</v>
      </c>
      <c r="K83" s="180">
        <f t="shared" si="57"/>
        <v>50</v>
      </c>
      <c r="L83" s="180">
        <f t="shared" si="53"/>
        <v>0</v>
      </c>
      <c r="M83" s="180">
        <f t="shared" si="57"/>
        <v>0</v>
      </c>
      <c r="N83" s="180">
        <f t="shared" si="57"/>
        <v>0</v>
      </c>
      <c r="O83" s="171">
        <f t="shared" si="54"/>
        <v>0</v>
      </c>
      <c r="P83" s="171"/>
      <c r="Q83" s="171">
        <f t="shared" si="55"/>
        <v>0</v>
      </c>
      <c r="R83" s="182"/>
    </row>
    <row r="84" spans="1:18" ht="21.75" customHeight="1">
      <c r="A84" s="178" t="s">
        <v>42</v>
      </c>
      <c r="B84" s="179" t="s">
        <v>251</v>
      </c>
      <c r="C84" s="180">
        <f t="shared" ref="C84" si="58">SUM(D84:E84)</f>
        <v>50</v>
      </c>
      <c r="D84" s="180">
        <f>+G84+J84</f>
        <v>0</v>
      </c>
      <c r="E84" s="180">
        <f>+H84+K84</f>
        <v>50</v>
      </c>
      <c r="F84" s="180">
        <f t="shared" ref="F84" si="59">SUM(G84:H84)</f>
        <v>0</v>
      </c>
      <c r="G84" s="180"/>
      <c r="H84" s="180"/>
      <c r="I84" s="180">
        <f t="shared" ref="I84" si="60">SUM(J84:K84)</f>
        <v>50</v>
      </c>
      <c r="J84" s="180"/>
      <c r="K84" s="180">
        <v>50</v>
      </c>
      <c r="L84" s="180">
        <f t="shared" si="53"/>
        <v>0</v>
      </c>
      <c r="M84" s="180"/>
      <c r="N84" s="180">
        <v>0</v>
      </c>
      <c r="O84" s="171">
        <f t="shared" si="54"/>
        <v>0</v>
      </c>
      <c r="P84" s="171"/>
      <c r="Q84" s="171">
        <f t="shared" si="55"/>
        <v>0</v>
      </c>
      <c r="R84" s="182"/>
    </row>
    <row r="85" spans="1:18" ht="21.75" customHeight="1">
      <c r="A85" s="178">
        <v>16</v>
      </c>
      <c r="B85" s="179" t="s">
        <v>252</v>
      </c>
      <c r="C85" s="180">
        <f t="shared" ref="C85:N85" si="61">SUM(C86:C87)</f>
        <v>850</v>
      </c>
      <c r="D85" s="180">
        <f t="shared" si="61"/>
        <v>0</v>
      </c>
      <c r="E85" s="180">
        <f t="shared" si="61"/>
        <v>850</v>
      </c>
      <c r="F85" s="180">
        <f t="shared" si="61"/>
        <v>0</v>
      </c>
      <c r="G85" s="180">
        <f t="shared" si="61"/>
        <v>0</v>
      </c>
      <c r="H85" s="180">
        <f t="shared" si="61"/>
        <v>0</v>
      </c>
      <c r="I85" s="180">
        <f t="shared" si="61"/>
        <v>850</v>
      </c>
      <c r="J85" s="180">
        <f t="shared" si="61"/>
        <v>0</v>
      </c>
      <c r="K85" s="180">
        <f t="shared" si="61"/>
        <v>850</v>
      </c>
      <c r="L85" s="180">
        <f t="shared" si="53"/>
        <v>0</v>
      </c>
      <c r="M85" s="180">
        <f t="shared" si="61"/>
        <v>0</v>
      </c>
      <c r="N85" s="180">
        <f t="shared" si="61"/>
        <v>0</v>
      </c>
      <c r="O85" s="171">
        <f t="shared" si="54"/>
        <v>0</v>
      </c>
      <c r="P85" s="171"/>
      <c r="Q85" s="171">
        <f t="shared" si="55"/>
        <v>0</v>
      </c>
      <c r="R85" s="182"/>
    </row>
    <row r="86" spans="1:18" ht="18" customHeight="1">
      <c r="A86" s="178" t="s">
        <v>42</v>
      </c>
      <c r="B86" s="179" t="s">
        <v>253</v>
      </c>
      <c r="C86" s="180">
        <f t="shared" ref="C86" si="62">SUM(D86:E86)</f>
        <v>260</v>
      </c>
      <c r="D86" s="180">
        <f>+G86+J86</f>
        <v>0</v>
      </c>
      <c r="E86" s="180">
        <f>+H86+K86</f>
        <v>260</v>
      </c>
      <c r="F86" s="180">
        <f t="shared" ref="F86" si="63">SUM(G86:H86)</f>
        <v>0</v>
      </c>
      <c r="G86" s="180"/>
      <c r="H86" s="180"/>
      <c r="I86" s="180">
        <f t="shared" ref="I86" si="64">SUM(J86:K86)</f>
        <v>260</v>
      </c>
      <c r="J86" s="180"/>
      <c r="K86" s="180">
        <v>260</v>
      </c>
      <c r="L86" s="180">
        <f t="shared" si="53"/>
        <v>0</v>
      </c>
      <c r="M86" s="180"/>
      <c r="N86" s="180">
        <v>0</v>
      </c>
      <c r="O86" s="171">
        <f t="shared" si="54"/>
        <v>0</v>
      </c>
      <c r="P86" s="171"/>
      <c r="Q86" s="171">
        <f t="shared" si="55"/>
        <v>0</v>
      </c>
      <c r="R86" s="182"/>
    </row>
    <row r="87" spans="1:18" ht="18" customHeight="1">
      <c r="A87" s="178" t="s">
        <v>42</v>
      </c>
      <c r="B87" s="179" t="s">
        <v>254</v>
      </c>
      <c r="C87" s="180">
        <f t="shared" si="23"/>
        <v>590</v>
      </c>
      <c r="D87" s="180">
        <f>+G87+J87</f>
        <v>0</v>
      </c>
      <c r="E87" s="180">
        <f>+H87+K87</f>
        <v>590</v>
      </c>
      <c r="F87" s="180">
        <f t="shared" si="25"/>
        <v>0</v>
      </c>
      <c r="G87" s="180"/>
      <c r="H87" s="180"/>
      <c r="I87" s="180">
        <f t="shared" si="26"/>
        <v>590</v>
      </c>
      <c r="J87" s="180"/>
      <c r="K87" s="180">
        <v>590</v>
      </c>
      <c r="L87" s="180">
        <f t="shared" si="53"/>
        <v>0</v>
      </c>
      <c r="M87" s="180"/>
      <c r="N87" s="180">
        <v>0</v>
      </c>
      <c r="O87" s="171">
        <f t="shared" si="54"/>
        <v>0</v>
      </c>
      <c r="P87" s="171"/>
      <c r="Q87" s="171">
        <f t="shared" si="55"/>
        <v>0</v>
      </c>
      <c r="R87" s="182"/>
    </row>
    <row r="88" spans="1:18" ht="26">
      <c r="A88" s="178">
        <v>17</v>
      </c>
      <c r="B88" s="179" t="s">
        <v>255</v>
      </c>
      <c r="C88" s="180">
        <f t="shared" ref="C88:N88" si="65">SUM(C89:C91)</f>
        <v>1020</v>
      </c>
      <c r="D88" s="180">
        <f t="shared" si="65"/>
        <v>0</v>
      </c>
      <c r="E88" s="180">
        <f t="shared" si="65"/>
        <v>1020</v>
      </c>
      <c r="F88" s="180">
        <f t="shared" si="65"/>
        <v>0</v>
      </c>
      <c r="G88" s="180">
        <f t="shared" si="65"/>
        <v>0</v>
      </c>
      <c r="H88" s="180">
        <f t="shared" si="65"/>
        <v>0</v>
      </c>
      <c r="I88" s="180">
        <f t="shared" si="65"/>
        <v>1020</v>
      </c>
      <c r="J88" s="180">
        <f t="shared" si="65"/>
        <v>0</v>
      </c>
      <c r="K88" s="180">
        <f t="shared" si="65"/>
        <v>1020</v>
      </c>
      <c r="L88" s="180">
        <f t="shared" si="53"/>
        <v>350.4</v>
      </c>
      <c r="M88" s="180">
        <f t="shared" si="65"/>
        <v>0</v>
      </c>
      <c r="N88" s="180">
        <f t="shared" si="65"/>
        <v>350.4</v>
      </c>
      <c r="O88" s="171">
        <f t="shared" si="54"/>
        <v>0.34352941176470586</v>
      </c>
      <c r="P88" s="171"/>
      <c r="Q88" s="171">
        <f t="shared" si="55"/>
        <v>0.34352941176470586</v>
      </c>
      <c r="R88" s="182"/>
    </row>
    <row r="89" spans="1:18" ht="26">
      <c r="A89" s="178" t="s">
        <v>42</v>
      </c>
      <c r="B89" s="179" t="s">
        <v>256</v>
      </c>
      <c r="C89" s="180">
        <f t="shared" si="23"/>
        <v>420</v>
      </c>
      <c r="D89" s="180">
        <f t="shared" ref="D89:E91" si="66">+G89+J89</f>
        <v>0</v>
      </c>
      <c r="E89" s="180">
        <f t="shared" si="66"/>
        <v>420</v>
      </c>
      <c r="F89" s="180">
        <f t="shared" si="25"/>
        <v>0</v>
      </c>
      <c r="G89" s="180"/>
      <c r="H89" s="180"/>
      <c r="I89" s="180">
        <f t="shared" si="26"/>
        <v>420</v>
      </c>
      <c r="J89" s="180"/>
      <c r="K89" s="180">
        <v>420</v>
      </c>
      <c r="L89" s="180">
        <f t="shared" si="53"/>
        <v>303</v>
      </c>
      <c r="M89" s="180"/>
      <c r="N89" s="180">
        <v>303</v>
      </c>
      <c r="O89" s="171">
        <f t="shared" si="54"/>
        <v>0.72142857142857142</v>
      </c>
      <c r="P89" s="171"/>
      <c r="Q89" s="171">
        <f t="shared" si="55"/>
        <v>0.72142857142857142</v>
      </c>
      <c r="R89" s="182"/>
    </row>
    <row r="90" spans="1:18" ht="39">
      <c r="A90" s="178" t="s">
        <v>42</v>
      </c>
      <c r="B90" s="179" t="s">
        <v>257</v>
      </c>
      <c r="C90" s="180">
        <f t="shared" si="23"/>
        <v>100</v>
      </c>
      <c r="D90" s="180">
        <f t="shared" si="66"/>
        <v>0</v>
      </c>
      <c r="E90" s="180">
        <f t="shared" si="66"/>
        <v>100</v>
      </c>
      <c r="F90" s="180">
        <f t="shared" si="25"/>
        <v>0</v>
      </c>
      <c r="G90" s="180"/>
      <c r="H90" s="180"/>
      <c r="I90" s="180">
        <f t="shared" si="26"/>
        <v>100</v>
      </c>
      <c r="J90" s="180"/>
      <c r="K90" s="180">
        <v>100</v>
      </c>
      <c r="L90" s="180">
        <f t="shared" si="53"/>
        <v>47.4</v>
      </c>
      <c r="M90" s="180"/>
      <c r="N90" s="180">
        <v>47.4</v>
      </c>
      <c r="O90" s="171">
        <f t="shared" si="54"/>
        <v>0.47399999999999998</v>
      </c>
      <c r="P90" s="171"/>
      <c r="Q90" s="171">
        <f t="shared" si="55"/>
        <v>0.47399999999999998</v>
      </c>
      <c r="R90" s="182"/>
    </row>
    <row r="91" spans="1:18" ht="43.5" customHeight="1">
      <c r="A91" s="178" t="s">
        <v>42</v>
      </c>
      <c r="B91" s="179" t="s">
        <v>258</v>
      </c>
      <c r="C91" s="180">
        <f t="shared" si="23"/>
        <v>500</v>
      </c>
      <c r="D91" s="180">
        <f t="shared" si="66"/>
        <v>0</v>
      </c>
      <c r="E91" s="180">
        <f t="shared" si="66"/>
        <v>500</v>
      </c>
      <c r="F91" s="180">
        <f t="shared" si="25"/>
        <v>0</v>
      </c>
      <c r="G91" s="180"/>
      <c r="H91" s="180"/>
      <c r="I91" s="180">
        <f t="shared" si="26"/>
        <v>500</v>
      </c>
      <c r="J91" s="180"/>
      <c r="K91" s="180">
        <v>500</v>
      </c>
      <c r="L91" s="180">
        <f t="shared" si="53"/>
        <v>0</v>
      </c>
      <c r="M91" s="180"/>
      <c r="N91" s="180">
        <v>0</v>
      </c>
      <c r="O91" s="171">
        <f t="shared" si="54"/>
        <v>0</v>
      </c>
      <c r="P91" s="171"/>
      <c r="Q91" s="171">
        <f t="shared" si="55"/>
        <v>0</v>
      </c>
      <c r="R91" s="182"/>
    </row>
    <row r="92" spans="1:18" ht="21.75" customHeight="1">
      <c r="A92" s="178">
        <v>18</v>
      </c>
      <c r="B92" s="179" t="s">
        <v>259</v>
      </c>
      <c r="C92" s="180">
        <f t="shared" ref="C92:N92" si="67">SUM(C93:C94)</f>
        <v>170</v>
      </c>
      <c r="D92" s="180">
        <f t="shared" si="67"/>
        <v>0</v>
      </c>
      <c r="E92" s="180">
        <f t="shared" si="67"/>
        <v>170</v>
      </c>
      <c r="F92" s="180">
        <f t="shared" si="67"/>
        <v>0</v>
      </c>
      <c r="G92" s="180">
        <f t="shared" si="67"/>
        <v>0</v>
      </c>
      <c r="H92" s="180">
        <f t="shared" si="67"/>
        <v>0</v>
      </c>
      <c r="I92" s="180">
        <f t="shared" si="67"/>
        <v>170</v>
      </c>
      <c r="J92" s="180">
        <f t="shared" si="67"/>
        <v>0</v>
      </c>
      <c r="K92" s="180">
        <f t="shared" si="67"/>
        <v>170</v>
      </c>
      <c r="L92" s="180">
        <f t="shared" si="53"/>
        <v>0</v>
      </c>
      <c r="M92" s="180">
        <f t="shared" si="67"/>
        <v>0</v>
      </c>
      <c r="N92" s="180">
        <f t="shared" si="67"/>
        <v>0</v>
      </c>
      <c r="O92" s="171">
        <f t="shared" si="54"/>
        <v>0</v>
      </c>
      <c r="P92" s="171"/>
      <c r="Q92" s="171">
        <f t="shared" si="55"/>
        <v>0</v>
      </c>
      <c r="R92" s="182"/>
    </row>
    <row r="93" spans="1:18" ht="21.75" customHeight="1">
      <c r="A93" s="178" t="s">
        <v>42</v>
      </c>
      <c r="B93" s="179" t="s">
        <v>239</v>
      </c>
      <c r="C93" s="180">
        <f t="shared" ref="C93" si="68">SUM(D93:E93)</f>
        <v>100</v>
      </c>
      <c r="D93" s="180">
        <f>+G93+J93</f>
        <v>0</v>
      </c>
      <c r="E93" s="180">
        <f>+H93+K93</f>
        <v>100</v>
      </c>
      <c r="F93" s="180">
        <f t="shared" ref="F93" si="69">SUM(G93:H93)</f>
        <v>0</v>
      </c>
      <c r="G93" s="180"/>
      <c r="H93" s="180"/>
      <c r="I93" s="180">
        <f t="shared" ref="I93" si="70">SUM(J93:K93)</f>
        <v>100</v>
      </c>
      <c r="J93" s="180"/>
      <c r="K93" s="180">
        <v>100</v>
      </c>
      <c r="L93" s="180">
        <f t="shared" si="53"/>
        <v>0</v>
      </c>
      <c r="M93" s="180"/>
      <c r="N93" s="180">
        <v>0</v>
      </c>
      <c r="O93" s="171">
        <f t="shared" si="54"/>
        <v>0</v>
      </c>
      <c r="P93" s="171"/>
      <c r="Q93" s="171">
        <f t="shared" si="55"/>
        <v>0</v>
      </c>
      <c r="R93" s="182"/>
    </row>
    <row r="94" spans="1:18" ht="21.75" customHeight="1">
      <c r="A94" s="178" t="s">
        <v>42</v>
      </c>
      <c r="B94" s="179" t="s">
        <v>213</v>
      </c>
      <c r="C94" s="180">
        <f t="shared" si="23"/>
        <v>70</v>
      </c>
      <c r="D94" s="180">
        <f>+G94+J94</f>
        <v>0</v>
      </c>
      <c r="E94" s="180">
        <f>+H94+K94</f>
        <v>70</v>
      </c>
      <c r="F94" s="180">
        <f t="shared" si="25"/>
        <v>0</v>
      </c>
      <c r="G94" s="180"/>
      <c r="H94" s="180"/>
      <c r="I94" s="180">
        <f t="shared" si="26"/>
        <v>70</v>
      </c>
      <c r="J94" s="180"/>
      <c r="K94" s="180">
        <v>70</v>
      </c>
      <c r="L94" s="180">
        <f t="shared" si="53"/>
        <v>0</v>
      </c>
      <c r="M94" s="180"/>
      <c r="N94" s="180">
        <v>0</v>
      </c>
      <c r="O94" s="171">
        <f t="shared" si="54"/>
        <v>0</v>
      </c>
      <c r="P94" s="171"/>
      <c r="Q94" s="171">
        <f t="shared" si="55"/>
        <v>0</v>
      </c>
      <c r="R94" s="182"/>
    </row>
    <row r="95" spans="1:18" ht="21.75" customHeight="1">
      <c r="A95" s="178">
        <v>19</v>
      </c>
      <c r="B95" s="179" t="s">
        <v>260</v>
      </c>
      <c r="C95" s="180">
        <f t="shared" ref="C95:N95" si="71">C96</f>
        <v>150</v>
      </c>
      <c r="D95" s="180">
        <f t="shared" si="71"/>
        <v>0</v>
      </c>
      <c r="E95" s="180">
        <f t="shared" si="71"/>
        <v>150</v>
      </c>
      <c r="F95" s="180">
        <f t="shared" si="71"/>
        <v>0</v>
      </c>
      <c r="G95" s="180">
        <f t="shared" si="71"/>
        <v>0</v>
      </c>
      <c r="H95" s="180">
        <f t="shared" si="71"/>
        <v>0</v>
      </c>
      <c r="I95" s="180">
        <f t="shared" si="71"/>
        <v>150</v>
      </c>
      <c r="J95" s="180">
        <f t="shared" si="71"/>
        <v>0</v>
      </c>
      <c r="K95" s="180">
        <f t="shared" si="71"/>
        <v>150</v>
      </c>
      <c r="L95" s="180">
        <f t="shared" si="53"/>
        <v>0</v>
      </c>
      <c r="M95" s="180">
        <f t="shared" si="71"/>
        <v>0</v>
      </c>
      <c r="N95" s="180">
        <f t="shared" si="71"/>
        <v>0</v>
      </c>
      <c r="O95" s="171">
        <f t="shared" si="54"/>
        <v>0</v>
      </c>
      <c r="P95" s="171"/>
      <c r="Q95" s="171">
        <f t="shared" si="55"/>
        <v>0</v>
      </c>
      <c r="R95" s="182"/>
    </row>
    <row r="96" spans="1:18" ht="39">
      <c r="A96" s="178" t="s">
        <v>42</v>
      </c>
      <c r="B96" s="179" t="s">
        <v>261</v>
      </c>
      <c r="C96" s="180">
        <f t="shared" ref="C96" si="72">SUM(D96:E96)</f>
        <v>150</v>
      </c>
      <c r="D96" s="180">
        <f>+G96+J96</f>
        <v>0</v>
      </c>
      <c r="E96" s="180">
        <f>+H96+K96</f>
        <v>150</v>
      </c>
      <c r="F96" s="180">
        <f t="shared" ref="F96" si="73">SUM(G96:H96)</f>
        <v>0</v>
      </c>
      <c r="G96" s="180"/>
      <c r="H96" s="180"/>
      <c r="I96" s="180">
        <f t="shared" ref="I96" si="74">SUM(J96:K96)</f>
        <v>150</v>
      </c>
      <c r="J96" s="180"/>
      <c r="K96" s="180">
        <v>150</v>
      </c>
      <c r="L96" s="180">
        <f t="shared" si="53"/>
        <v>0</v>
      </c>
      <c r="M96" s="180"/>
      <c r="N96" s="180">
        <v>0</v>
      </c>
      <c r="O96" s="171">
        <f t="shared" si="54"/>
        <v>0</v>
      </c>
      <c r="P96" s="171"/>
      <c r="Q96" s="171">
        <f t="shared" si="55"/>
        <v>0</v>
      </c>
      <c r="R96" s="182"/>
    </row>
    <row r="97" spans="1:18" ht="21.75" customHeight="1">
      <c r="A97" s="178">
        <v>20</v>
      </c>
      <c r="B97" s="179" t="s">
        <v>262</v>
      </c>
      <c r="C97" s="180">
        <f t="shared" ref="C97:N97" si="75">SUM(C98:C99)</f>
        <v>172</v>
      </c>
      <c r="D97" s="180">
        <f t="shared" si="75"/>
        <v>0</v>
      </c>
      <c r="E97" s="180">
        <f t="shared" si="75"/>
        <v>172</v>
      </c>
      <c r="F97" s="180">
        <f t="shared" si="75"/>
        <v>0</v>
      </c>
      <c r="G97" s="180">
        <f t="shared" si="75"/>
        <v>0</v>
      </c>
      <c r="H97" s="180">
        <f t="shared" si="75"/>
        <v>0</v>
      </c>
      <c r="I97" s="180">
        <f t="shared" si="75"/>
        <v>172</v>
      </c>
      <c r="J97" s="180">
        <f t="shared" si="75"/>
        <v>0</v>
      </c>
      <c r="K97" s="180">
        <f t="shared" si="75"/>
        <v>172</v>
      </c>
      <c r="L97" s="180">
        <f t="shared" si="53"/>
        <v>172</v>
      </c>
      <c r="M97" s="180">
        <f t="shared" si="75"/>
        <v>0</v>
      </c>
      <c r="N97" s="180">
        <f t="shared" si="75"/>
        <v>172</v>
      </c>
      <c r="O97" s="171">
        <f t="shared" si="54"/>
        <v>1</v>
      </c>
      <c r="P97" s="171"/>
      <c r="Q97" s="171">
        <f t="shared" si="55"/>
        <v>1</v>
      </c>
      <c r="R97" s="182"/>
    </row>
    <row r="98" spans="1:18" ht="39">
      <c r="A98" s="178" t="s">
        <v>42</v>
      </c>
      <c r="B98" s="179" t="s">
        <v>263</v>
      </c>
      <c r="C98" s="180">
        <f t="shared" ref="C98" si="76">SUM(D98:E98)</f>
        <v>152</v>
      </c>
      <c r="D98" s="180">
        <f>+G98+J98</f>
        <v>0</v>
      </c>
      <c r="E98" s="180">
        <f>+H98+K98</f>
        <v>152</v>
      </c>
      <c r="F98" s="180">
        <f t="shared" ref="F98" si="77">SUM(G98:H98)</f>
        <v>0</v>
      </c>
      <c r="G98" s="180"/>
      <c r="H98" s="180"/>
      <c r="I98" s="180">
        <f t="shared" ref="I98" si="78">SUM(J98:K98)</f>
        <v>152</v>
      </c>
      <c r="J98" s="180"/>
      <c r="K98" s="180">
        <v>152</v>
      </c>
      <c r="L98" s="180">
        <f t="shared" si="53"/>
        <v>152</v>
      </c>
      <c r="M98" s="180"/>
      <c r="N98" s="180">
        <v>152</v>
      </c>
      <c r="O98" s="171">
        <f t="shared" si="54"/>
        <v>1</v>
      </c>
      <c r="P98" s="171"/>
      <c r="Q98" s="171">
        <f t="shared" si="55"/>
        <v>1</v>
      </c>
      <c r="R98" s="182"/>
    </row>
    <row r="99" spans="1:18" ht="21.75" customHeight="1">
      <c r="A99" s="178" t="s">
        <v>42</v>
      </c>
      <c r="B99" s="179" t="s">
        <v>213</v>
      </c>
      <c r="C99" s="180">
        <f t="shared" si="23"/>
        <v>20</v>
      </c>
      <c r="D99" s="180">
        <f>+G99+J99</f>
        <v>0</v>
      </c>
      <c r="E99" s="180">
        <f>+H99+K99</f>
        <v>20</v>
      </c>
      <c r="F99" s="180">
        <f t="shared" si="25"/>
        <v>0</v>
      </c>
      <c r="G99" s="180"/>
      <c r="H99" s="180"/>
      <c r="I99" s="180">
        <f t="shared" si="26"/>
        <v>20</v>
      </c>
      <c r="J99" s="180"/>
      <c r="K99" s="180">
        <v>20</v>
      </c>
      <c r="L99" s="180">
        <f t="shared" si="53"/>
        <v>20</v>
      </c>
      <c r="M99" s="180"/>
      <c r="N99" s="180">
        <v>20</v>
      </c>
      <c r="O99" s="171">
        <f t="shared" si="54"/>
        <v>1</v>
      </c>
      <c r="P99" s="171"/>
      <c r="Q99" s="171">
        <f t="shared" si="55"/>
        <v>1</v>
      </c>
      <c r="R99" s="182"/>
    </row>
    <row r="100" spans="1:18" ht="21.75" customHeight="1">
      <c r="A100" s="178">
        <v>21</v>
      </c>
      <c r="B100" s="179" t="s">
        <v>264</v>
      </c>
      <c r="C100" s="180">
        <f t="shared" ref="C100:N100" si="79">SUM(C101:C102)</f>
        <v>170</v>
      </c>
      <c r="D100" s="180">
        <f t="shared" si="79"/>
        <v>0</v>
      </c>
      <c r="E100" s="180">
        <f t="shared" si="79"/>
        <v>170</v>
      </c>
      <c r="F100" s="180">
        <f t="shared" si="79"/>
        <v>0</v>
      </c>
      <c r="G100" s="180">
        <f t="shared" si="79"/>
        <v>0</v>
      </c>
      <c r="H100" s="180">
        <f t="shared" si="79"/>
        <v>0</v>
      </c>
      <c r="I100" s="180">
        <f t="shared" si="79"/>
        <v>170</v>
      </c>
      <c r="J100" s="180">
        <f t="shared" si="79"/>
        <v>0</v>
      </c>
      <c r="K100" s="180">
        <f t="shared" si="79"/>
        <v>170</v>
      </c>
      <c r="L100" s="180">
        <f t="shared" si="53"/>
        <v>100</v>
      </c>
      <c r="M100" s="180">
        <f t="shared" si="79"/>
        <v>0</v>
      </c>
      <c r="N100" s="180">
        <f t="shared" si="79"/>
        <v>100</v>
      </c>
      <c r="O100" s="171">
        <f t="shared" si="54"/>
        <v>0.58823529411764708</v>
      </c>
      <c r="P100" s="171"/>
      <c r="Q100" s="171">
        <f t="shared" si="55"/>
        <v>0.58823529411764708</v>
      </c>
      <c r="R100" s="182"/>
    </row>
    <row r="101" spans="1:18" ht="26">
      <c r="A101" s="178" t="s">
        <v>42</v>
      </c>
      <c r="B101" s="179" t="s">
        <v>265</v>
      </c>
      <c r="C101" s="180">
        <f t="shared" si="23"/>
        <v>150</v>
      </c>
      <c r="D101" s="180">
        <f>+G101+J101</f>
        <v>0</v>
      </c>
      <c r="E101" s="180">
        <f>+H101+K101</f>
        <v>150</v>
      </c>
      <c r="F101" s="180">
        <f t="shared" si="25"/>
        <v>0</v>
      </c>
      <c r="G101" s="180"/>
      <c r="H101" s="180"/>
      <c r="I101" s="180">
        <f t="shared" si="26"/>
        <v>150</v>
      </c>
      <c r="J101" s="180"/>
      <c r="K101" s="180">
        <v>150</v>
      </c>
      <c r="L101" s="180">
        <f t="shared" si="53"/>
        <v>100</v>
      </c>
      <c r="M101" s="180"/>
      <c r="N101" s="180">
        <v>100</v>
      </c>
      <c r="O101" s="171">
        <f t="shared" si="54"/>
        <v>0.66666666666666663</v>
      </c>
      <c r="P101" s="171"/>
      <c r="Q101" s="171">
        <f t="shared" si="55"/>
        <v>0.66666666666666663</v>
      </c>
      <c r="R101" s="182"/>
    </row>
    <row r="102" spans="1:18" ht="21.75" customHeight="1">
      <c r="A102" s="178" t="s">
        <v>42</v>
      </c>
      <c r="B102" s="179" t="s">
        <v>213</v>
      </c>
      <c r="C102" s="180">
        <f t="shared" si="23"/>
        <v>20</v>
      </c>
      <c r="D102" s="180">
        <f>+G102+J102</f>
        <v>0</v>
      </c>
      <c r="E102" s="180">
        <f>+H102+K102</f>
        <v>20</v>
      </c>
      <c r="F102" s="180">
        <f t="shared" si="25"/>
        <v>0</v>
      </c>
      <c r="G102" s="180"/>
      <c r="H102" s="180"/>
      <c r="I102" s="180">
        <f t="shared" si="26"/>
        <v>20</v>
      </c>
      <c r="J102" s="180"/>
      <c r="K102" s="180">
        <v>20</v>
      </c>
      <c r="L102" s="180">
        <f t="shared" si="53"/>
        <v>0</v>
      </c>
      <c r="M102" s="180"/>
      <c r="N102" s="180">
        <v>0</v>
      </c>
      <c r="O102" s="171">
        <f t="shared" si="54"/>
        <v>0</v>
      </c>
      <c r="P102" s="171"/>
      <c r="Q102" s="171">
        <f t="shared" si="55"/>
        <v>0</v>
      </c>
      <c r="R102" s="182"/>
    </row>
    <row r="103" spans="1:18" ht="21.75" customHeight="1">
      <c r="A103" s="178">
        <v>22</v>
      </c>
      <c r="B103" s="179" t="s">
        <v>266</v>
      </c>
      <c r="C103" s="180">
        <f t="shared" ref="C103:N103" si="80">SUM(C104:C105)</f>
        <v>1520</v>
      </c>
      <c r="D103" s="180">
        <f t="shared" si="80"/>
        <v>0</v>
      </c>
      <c r="E103" s="180">
        <f t="shared" si="80"/>
        <v>1520</v>
      </c>
      <c r="F103" s="180">
        <f t="shared" si="80"/>
        <v>0</v>
      </c>
      <c r="G103" s="180">
        <f t="shared" si="80"/>
        <v>0</v>
      </c>
      <c r="H103" s="180">
        <f t="shared" si="80"/>
        <v>0</v>
      </c>
      <c r="I103" s="180">
        <f t="shared" si="80"/>
        <v>1520</v>
      </c>
      <c r="J103" s="180">
        <f t="shared" si="80"/>
        <v>0</v>
      </c>
      <c r="K103" s="180">
        <f t="shared" si="80"/>
        <v>1520</v>
      </c>
      <c r="L103" s="180">
        <f t="shared" si="53"/>
        <v>0</v>
      </c>
      <c r="M103" s="180">
        <f t="shared" si="80"/>
        <v>0</v>
      </c>
      <c r="N103" s="180">
        <f t="shared" si="80"/>
        <v>0</v>
      </c>
      <c r="O103" s="171">
        <f t="shared" si="54"/>
        <v>0</v>
      </c>
      <c r="P103" s="171"/>
      <c r="Q103" s="171">
        <f t="shared" si="55"/>
        <v>0</v>
      </c>
      <c r="R103" s="182"/>
    </row>
    <row r="104" spans="1:18" ht="39">
      <c r="A104" s="178" t="s">
        <v>42</v>
      </c>
      <c r="B104" s="179" t="s">
        <v>267</v>
      </c>
      <c r="C104" s="180">
        <f t="shared" ref="C104" si="81">SUM(D104:E104)</f>
        <v>1450</v>
      </c>
      <c r="D104" s="180">
        <f>+G104+J104</f>
        <v>0</v>
      </c>
      <c r="E104" s="180">
        <f>+H104+K104</f>
        <v>1450</v>
      </c>
      <c r="F104" s="180">
        <f t="shared" ref="F104" si="82">SUM(G104:H104)</f>
        <v>0</v>
      </c>
      <c r="G104" s="180"/>
      <c r="H104" s="180"/>
      <c r="I104" s="180">
        <f t="shared" ref="I104" si="83">SUM(J104:K104)</f>
        <v>1450</v>
      </c>
      <c r="J104" s="180"/>
      <c r="K104" s="180">
        <v>1450</v>
      </c>
      <c r="L104" s="180">
        <f t="shared" si="53"/>
        <v>0</v>
      </c>
      <c r="M104" s="180"/>
      <c r="N104" s="180">
        <v>0</v>
      </c>
      <c r="O104" s="171">
        <f t="shared" si="54"/>
        <v>0</v>
      </c>
      <c r="P104" s="171"/>
      <c r="Q104" s="171">
        <f t="shared" si="55"/>
        <v>0</v>
      </c>
      <c r="R104" s="182"/>
    </row>
    <row r="105" spans="1:18" ht="21.75" customHeight="1">
      <c r="A105" s="178" t="s">
        <v>42</v>
      </c>
      <c r="B105" s="179" t="s">
        <v>213</v>
      </c>
      <c r="C105" s="180">
        <f t="shared" si="23"/>
        <v>70</v>
      </c>
      <c r="D105" s="180">
        <f>+G105+J105</f>
        <v>0</v>
      </c>
      <c r="E105" s="180">
        <f>+H105+K105</f>
        <v>70</v>
      </c>
      <c r="F105" s="180">
        <f t="shared" si="25"/>
        <v>0</v>
      </c>
      <c r="G105" s="180"/>
      <c r="H105" s="180"/>
      <c r="I105" s="180">
        <f t="shared" si="26"/>
        <v>70</v>
      </c>
      <c r="J105" s="180"/>
      <c r="K105" s="180">
        <v>70</v>
      </c>
      <c r="L105" s="180">
        <f t="shared" si="53"/>
        <v>0</v>
      </c>
      <c r="M105" s="180"/>
      <c r="N105" s="180">
        <v>0</v>
      </c>
      <c r="O105" s="171">
        <f t="shared" si="54"/>
        <v>0</v>
      </c>
      <c r="P105" s="171"/>
      <c r="Q105" s="171">
        <f t="shared" si="55"/>
        <v>0</v>
      </c>
      <c r="R105" s="182"/>
    </row>
    <row r="106" spans="1:18" ht="21.75" customHeight="1">
      <c r="A106" s="178">
        <v>23</v>
      </c>
      <c r="B106" s="179" t="s">
        <v>268</v>
      </c>
      <c r="C106" s="180">
        <f t="shared" ref="C106:N106" si="84">C107</f>
        <v>450</v>
      </c>
      <c r="D106" s="180">
        <f t="shared" si="84"/>
        <v>0</v>
      </c>
      <c r="E106" s="180">
        <f t="shared" si="84"/>
        <v>450</v>
      </c>
      <c r="F106" s="180">
        <f t="shared" si="84"/>
        <v>0</v>
      </c>
      <c r="G106" s="180">
        <f t="shared" si="84"/>
        <v>0</v>
      </c>
      <c r="H106" s="180">
        <f t="shared" si="84"/>
        <v>0</v>
      </c>
      <c r="I106" s="180">
        <f t="shared" si="84"/>
        <v>450</v>
      </c>
      <c r="J106" s="180">
        <f t="shared" si="84"/>
        <v>0</v>
      </c>
      <c r="K106" s="180">
        <f t="shared" si="84"/>
        <v>450</v>
      </c>
      <c r="L106" s="180">
        <f t="shared" si="53"/>
        <v>0</v>
      </c>
      <c r="M106" s="180">
        <f t="shared" si="84"/>
        <v>0</v>
      </c>
      <c r="N106" s="180">
        <f t="shared" si="84"/>
        <v>0</v>
      </c>
      <c r="O106" s="171">
        <f t="shared" si="54"/>
        <v>0</v>
      </c>
      <c r="P106" s="171"/>
      <c r="Q106" s="171">
        <f t="shared" si="55"/>
        <v>0</v>
      </c>
      <c r="R106" s="182"/>
    </row>
    <row r="107" spans="1:18" ht="26">
      <c r="A107" s="178" t="s">
        <v>42</v>
      </c>
      <c r="B107" s="179" t="s">
        <v>269</v>
      </c>
      <c r="C107" s="180">
        <f t="shared" ref="C107" si="85">SUM(D107:E107)</f>
        <v>450</v>
      </c>
      <c r="D107" s="180">
        <f>+G107+J107</f>
        <v>0</v>
      </c>
      <c r="E107" s="180">
        <f>+H107+K107</f>
        <v>450</v>
      </c>
      <c r="F107" s="180">
        <f t="shared" ref="F107" si="86">SUM(G107:H107)</f>
        <v>0</v>
      </c>
      <c r="G107" s="180"/>
      <c r="H107" s="180"/>
      <c r="I107" s="180">
        <f t="shared" ref="I107" si="87">SUM(J107:K107)</f>
        <v>450</v>
      </c>
      <c r="J107" s="180"/>
      <c r="K107" s="180">
        <v>450</v>
      </c>
      <c r="L107" s="180">
        <f t="shared" si="53"/>
        <v>0</v>
      </c>
      <c r="M107" s="180"/>
      <c r="N107" s="180">
        <v>0</v>
      </c>
      <c r="O107" s="171">
        <f t="shared" si="54"/>
        <v>0</v>
      </c>
      <c r="P107" s="171"/>
      <c r="Q107" s="171">
        <f t="shared" si="55"/>
        <v>0</v>
      </c>
      <c r="R107" s="182"/>
    </row>
    <row r="108" spans="1:18" ht="21.75" customHeight="1">
      <c r="A108" s="178">
        <v>24</v>
      </c>
      <c r="B108" s="179" t="s">
        <v>270</v>
      </c>
      <c r="C108" s="180">
        <f t="shared" ref="C108:N108" si="88">C109</f>
        <v>200</v>
      </c>
      <c r="D108" s="180">
        <f t="shared" si="88"/>
        <v>0</v>
      </c>
      <c r="E108" s="180">
        <f t="shared" si="88"/>
        <v>200</v>
      </c>
      <c r="F108" s="180">
        <f t="shared" si="88"/>
        <v>0</v>
      </c>
      <c r="G108" s="180">
        <f t="shared" si="88"/>
        <v>0</v>
      </c>
      <c r="H108" s="180">
        <f t="shared" si="88"/>
        <v>0</v>
      </c>
      <c r="I108" s="180">
        <f t="shared" si="88"/>
        <v>200</v>
      </c>
      <c r="J108" s="180">
        <f t="shared" si="88"/>
        <v>0</v>
      </c>
      <c r="K108" s="180">
        <f t="shared" si="88"/>
        <v>200</v>
      </c>
      <c r="L108" s="180">
        <f t="shared" si="53"/>
        <v>0</v>
      </c>
      <c r="M108" s="180">
        <f t="shared" si="88"/>
        <v>0</v>
      </c>
      <c r="N108" s="180">
        <f t="shared" si="88"/>
        <v>0</v>
      </c>
      <c r="O108" s="171">
        <f t="shared" si="54"/>
        <v>0</v>
      </c>
      <c r="P108" s="171"/>
      <c r="Q108" s="171">
        <f t="shared" si="55"/>
        <v>0</v>
      </c>
      <c r="R108" s="182"/>
    </row>
    <row r="109" spans="1:18" ht="39">
      <c r="A109" s="178" t="s">
        <v>42</v>
      </c>
      <c r="B109" s="179" t="s">
        <v>271</v>
      </c>
      <c r="C109" s="180">
        <f t="shared" ref="C109:C135" si="89">SUM(D109:E109)</f>
        <v>200</v>
      </c>
      <c r="D109" s="180">
        <f>+G109+J109</f>
        <v>0</v>
      </c>
      <c r="E109" s="180">
        <f>+H109+K109</f>
        <v>200</v>
      </c>
      <c r="F109" s="180">
        <f t="shared" ref="F109:F135" si="90">SUM(G109:H109)</f>
        <v>0</v>
      </c>
      <c r="G109" s="180"/>
      <c r="H109" s="180"/>
      <c r="I109" s="180">
        <f t="shared" ref="I109:I131" si="91">SUM(J109:K109)</f>
        <v>200</v>
      </c>
      <c r="J109" s="180"/>
      <c r="K109" s="180">
        <v>200</v>
      </c>
      <c r="L109" s="180">
        <f t="shared" si="53"/>
        <v>0</v>
      </c>
      <c r="M109" s="180"/>
      <c r="N109" s="180">
        <v>0</v>
      </c>
      <c r="O109" s="171">
        <f t="shared" si="54"/>
        <v>0</v>
      </c>
      <c r="P109" s="171"/>
      <c r="Q109" s="171">
        <f t="shared" si="55"/>
        <v>0</v>
      </c>
      <c r="R109" s="182"/>
    </row>
    <row r="110" spans="1:18" ht="21.75" customHeight="1">
      <c r="A110" s="178">
        <v>25</v>
      </c>
      <c r="B110" s="179" t="s">
        <v>272</v>
      </c>
      <c r="C110" s="180">
        <f t="shared" ref="C110:N110" si="92">SUM(C111:C112)</f>
        <v>210</v>
      </c>
      <c r="D110" s="180">
        <f t="shared" si="92"/>
        <v>0</v>
      </c>
      <c r="E110" s="180">
        <f t="shared" si="92"/>
        <v>210</v>
      </c>
      <c r="F110" s="180">
        <f t="shared" si="92"/>
        <v>0</v>
      </c>
      <c r="G110" s="180">
        <f t="shared" si="92"/>
        <v>0</v>
      </c>
      <c r="H110" s="180">
        <f t="shared" si="92"/>
        <v>0</v>
      </c>
      <c r="I110" s="180">
        <f t="shared" si="92"/>
        <v>210</v>
      </c>
      <c r="J110" s="180">
        <f t="shared" si="92"/>
        <v>0</v>
      </c>
      <c r="K110" s="180">
        <f t="shared" si="92"/>
        <v>210</v>
      </c>
      <c r="L110" s="180">
        <f t="shared" si="53"/>
        <v>0</v>
      </c>
      <c r="M110" s="180">
        <f t="shared" si="92"/>
        <v>0</v>
      </c>
      <c r="N110" s="180">
        <f t="shared" si="92"/>
        <v>0</v>
      </c>
      <c r="O110" s="171">
        <f t="shared" si="54"/>
        <v>0</v>
      </c>
      <c r="P110" s="171"/>
      <c r="Q110" s="171">
        <f t="shared" si="55"/>
        <v>0</v>
      </c>
      <c r="R110" s="182"/>
    </row>
    <row r="111" spans="1:18" ht="39">
      <c r="A111" s="178" t="s">
        <v>42</v>
      </c>
      <c r="B111" s="179" t="s">
        <v>273</v>
      </c>
      <c r="C111" s="180">
        <f t="shared" si="89"/>
        <v>120</v>
      </c>
      <c r="D111" s="180">
        <f>+G111+J111</f>
        <v>0</v>
      </c>
      <c r="E111" s="180">
        <f>+H111+K111</f>
        <v>120</v>
      </c>
      <c r="F111" s="180">
        <f t="shared" si="90"/>
        <v>0</v>
      </c>
      <c r="G111" s="180"/>
      <c r="H111" s="180"/>
      <c r="I111" s="180">
        <f t="shared" si="91"/>
        <v>120</v>
      </c>
      <c r="J111" s="180"/>
      <c r="K111" s="180">
        <v>120</v>
      </c>
      <c r="L111" s="180">
        <f t="shared" si="53"/>
        <v>0</v>
      </c>
      <c r="M111" s="180"/>
      <c r="N111" s="180">
        <v>0</v>
      </c>
      <c r="O111" s="171">
        <f t="shared" si="54"/>
        <v>0</v>
      </c>
      <c r="P111" s="171"/>
      <c r="Q111" s="171">
        <f t="shared" si="55"/>
        <v>0</v>
      </c>
      <c r="R111" s="182"/>
    </row>
    <row r="112" spans="1:18" ht="21.75" customHeight="1">
      <c r="A112" s="178" t="s">
        <v>42</v>
      </c>
      <c r="B112" s="179" t="s">
        <v>213</v>
      </c>
      <c r="C112" s="180">
        <f t="shared" si="89"/>
        <v>90</v>
      </c>
      <c r="D112" s="180">
        <f>+G112+J112</f>
        <v>0</v>
      </c>
      <c r="E112" s="180">
        <f>+H112+K112</f>
        <v>90</v>
      </c>
      <c r="F112" s="180">
        <f t="shared" si="90"/>
        <v>0</v>
      </c>
      <c r="G112" s="180"/>
      <c r="H112" s="180"/>
      <c r="I112" s="180">
        <f t="shared" si="91"/>
        <v>90</v>
      </c>
      <c r="J112" s="180"/>
      <c r="K112" s="180">
        <v>90</v>
      </c>
      <c r="L112" s="180">
        <f t="shared" si="53"/>
        <v>0</v>
      </c>
      <c r="M112" s="180"/>
      <c r="N112" s="180">
        <v>0</v>
      </c>
      <c r="O112" s="171">
        <f t="shared" si="54"/>
        <v>0</v>
      </c>
      <c r="P112" s="171"/>
      <c r="Q112" s="171">
        <f t="shared" si="55"/>
        <v>0</v>
      </c>
      <c r="R112" s="182"/>
    </row>
    <row r="113" spans="1:18" ht="21.75" customHeight="1">
      <c r="A113" s="178">
        <v>26</v>
      </c>
      <c r="B113" s="179" t="s">
        <v>274</v>
      </c>
      <c r="C113" s="180">
        <f t="shared" ref="C113:N113" si="93">SUM(C114:C115)</f>
        <v>200</v>
      </c>
      <c r="D113" s="180">
        <f t="shared" si="93"/>
        <v>0</v>
      </c>
      <c r="E113" s="180">
        <f t="shared" si="93"/>
        <v>200</v>
      </c>
      <c r="F113" s="180">
        <f t="shared" si="93"/>
        <v>0</v>
      </c>
      <c r="G113" s="180">
        <f t="shared" si="93"/>
        <v>0</v>
      </c>
      <c r="H113" s="180">
        <f t="shared" si="93"/>
        <v>0</v>
      </c>
      <c r="I113" s="180">
        <f t="shared" si="93"/>
        <v>200</v>
      </c>
      <c r="J113" s="180">
        <f t="shared" si="93"/>
        <v>0</v>
      </c>
      <c r="K113" s="180">
        <f t="shared" si="93"/>
        <v>200</v>
      </c>
      <c r="L113" s="180">
        <f t="shared" si="53"/>
        <v>0</v>
      </c>
      <c r="M113" s="180">
        <f t="shared" si="93"/>
        <v>0</v>
      </c>
      <c r="N113" s="180">
        <f t="shared" si="93"/>
        <v>0</v>
      </c>
      <c r="O113" s="171">
        <f t="shared" si="54"/>
        <v>0</v>
      </c>
      <c r="P113" s="171"/>
      <c r="Q113" s="171">
        <f t="shared" si="55"/>
        <v>0</v>
      </c>
      <c r="R113" s="182"/>
    </row>
    <row r="114" spans="1:18" ht="52">
      <c r="A114" s="178" t="s">
        <v>42</v>
      </c>
      <c r="B114" s="179" t="s">
        <v>275</v>
      </c>
      <c r="C114" s="180">
        <f t="shared" ref="C114" si="94">SUM(D114:E114)</f>
        <v>180</v>
      </c>
      <c r="D114" s="180">
        <f>+G114+J114</f>
        <v>0</v>
      </c>
      <c r="E114" s="180">
        <f>+H114+K114</f>
        <v>180</v>
      </c>
      <c r="F114" s="180">
        <f t="shared" ref="F114" si="95">SUM(G114:H114)</f>
        <v>0</v>
      </c>
      <c r="G114" s="180"/>
      <c r="H114" s="180"/>
      <c r="I114" s="180">
        <f t="shared" ref="I114" si="96">SUM(J114:K114)</f>
        <v>180</v>
      </c>
      <c r="J114" s="180"/>
      <c r="K114" s="180">
        <v>180</v>
      </c>
      <c r="L114" s="180">
        <f t="shared" si="53"/>
        <v>0</v>
      </c>
      <c r="M114" s="180"/>
      <c r="N114" s="180">
        <v>0</v>
      </c>
      <c r="O114" s="171">
        <f t="shared" si="54"/>
        <v>0</v>
      </c>
      <c r="P114" s="171"/>
      <c r="Q114" s="171">
        <f t="shared" si="55"/>
        <v>0</v>
      </c>
      <c r="R114" s="182"/>
    </row>
    <row r="115" spans="1:18" ht="21.75" customHeight="1">
      <c r="A115" s="178" t="s">
        <v>42</v>
      </c>
      <c r="B115" s="179" t="s">
        <v>213</v>
      </c>
      <c r="C115" s="180">
        <f t="shared" si="89"/>
        <v>20</v>
      </c>
      <c r="D115" s="180">
        <f>+G115+J115</f>
        <v>0</v>
      </c>
      <c r="E115" s="180">
        <f>+H115+K115</f>
        <v>20</v>
      </c>
      <c r="F115" s="180">
        <f t="shared" si="90"/>
        <v>0</v>
      </c>
      <c r="G115" s="180"/>
      <c r="H115" s="180"/>
      <c r="I115" s="180">
        <f t="shared" si="91"/>
        <v>20</v>
      </c>
      <c r="J115" s="180"/>
      <c r="K115" s="180">
        <v>20</v>
      </c>
      <c r="L115" s="180">
        <f t="shared" si="53"/>
        <v>0</v>
      </c>
      <c r="M115" s="180"/>
      <c r="N115" s="180">
        <v>0</v>
      </c>
      <c r="O115" s="171">
        <f t="shared" si="54"/>
        <v>0</v>
      </c>
      <c r="P115" s="171"/>
      <c r="Q115" s="171">
        <f t="shared" si="55"/>
        <v>0</v>
      </c>
      <c r="R115" s="182"/>
    </row>
    <row r="116" spans="1:18" ht="21.75" customHeight="1">
      <c r="A116" s="178">
        <v>27</v>
      </c>
      <c r="B116" s="179" t="s">
        <v>276</v>
      </c>
      <c r="C116" s="180">
        <f t="shared" ref="C116:N116" si="97">C117</f>
        <v>70</v>
      </c>
      <c r="D116" s="180">
        <f t="shared" si="97"/>
        <v>0</v>
      </c>
      <c r="E116" s="180">
        <f t="shared" si="97"/>
        <v>70</v>
      </c>
      <c r="F116" s="180">
        <f t="shared" si="97"/>
        <v>0</v>
      </c>
      <c r="G116" s="180">
        <f t="shared" si="97"/>
        <v>0</v>
      </c>
      <c r="H116" s="180">
        <f t="shared" si="97"/>
        <v>0</v>
      </c>
      <c r="I116" s="180">
        <f t="shared" si="97"/>
        <v>70</v>
      </c>
      <c r="J116" s="180">
        <f t="shared" si="97"/>
        <v>0</v>
      </c>
      <c r="K116" s="180">
        <f t="shared" si="97"/>
        <v>70</v>
      </c>
      <c r="L116" s="180">
        <f t="shared" si="53"/>
        <v>0</v>
      </c>
      <c r="M116" s="180">
        <f t="shared" si="97"/>
        <v>0</v>
      </c>
      <c r="N116" s="180">
        <f t="shared" si="97"/>
        <v>0</v>
      </c>
      <c r="O116" s="171">
        <f t="shared" si="54"/>
        <v>0</v>
      </c>
      <c r="P116" s="171"/>
      <c r="Q116" s="171">
        <f t="shared" si="55"/>
        <v>0</v>
      </c>
      <c r="R116" s="182"/>
    </row>
    <row r="117" spans="1:18" ht="21.75" customHeight="1">
      <c r="A117" s="178" t="s">
        <v>42</v>
      </c>
      <c r="B117" s="179" t="s">
        <v>213</v>
      </c>
      <c r="C117" s="180">
        <f t="shared" ref="C117" si="98">SUM(D117:E117)</f>
        <v>70</v>
      </c>
      <c r="D117" s="180">
        <f>+G117+J117</f>
        <v>0</v>
      </c>
      <c r="E117" s="180">
        <f>+H117+K117</f>
        <v>70</v>
      </c>
      <c r="F117" s="180">
        <f t="shared" ref="F117" si="99">SUM(G117:H117)</f>
        <v>0</v>
      </c>
      <c r="G117" s="180"/>
      <c r="H117" s="180"/>
      <c r="I117" s="180">
        <f t="shared" ref="I117" si="100">SUM(J117:K117)</f>
        <v>70</v>
      </c>
      <c r="J117" s="180"/>
      <c r="K117" s="180">
        <v>70</v>
      </c>
      <c r="L117" s="180">
        <f t="shared" si="53"/>
        <v>0</v>
      </c>
      <c r="M117" s="180"/>
      <c r="N117" s="180">
        <v>0</v>
      </c>
      <c r="O117" s="171">
        <f t="shared" si="54"/>
        <v>0</v>
      </c>
      <c r="P117" s="171"/>
      <c r="Q117" s="171">
        <f t="shared" si="55"/>
        <v>0</v>
      </c>
      <c r="R117" s="182"/>
    </row>
    <row r="118" spans="1:18" ht="21.75" customHeight="1">
      <c r="A118" s="178">
        <v>28</v>
      </c>
      <c r="B118" s="179" t="s">
        <v>277</v>
      </c>
      <c r="C118" s="180">
        <f t="shared" ref="C118:N118" si="101">C119</f>
        <v>70</v>
      </c>
      <c r="D118" s="180">
        <f t="shared" si="101"/>
        <v>0</v>
      </c>
      <c r="E118" s="180">
        <f t="shared" si="101"/>
        <v>70</v>
      </c>
      <c r="F118" s="180">
        <f t="shared" si="101"/>
        <v>0</v>
      </c>
      <c r="G118" s="180">
        <f t="shared" si="101"/>
        <v>0</v>
      </c>
      <c r="H118" s="180">
        <f t="shared" si="101"/>
        <v>0</v>
      </c>
      <c r="I118" s="180">
        <f t="shared" si="101"/>
        <v>70</v>
      </c>
      <c r="J118" s="180">
        <f t="shared" si="101"/>
        <v>0</v>
      </c>
      <c r="K118" s="180">
        <f t="shared" si="101"/>
        <v>70</v>
      </c>
      <c r="L118" s="180">
        <f t="shared" si="53"/>
        <v>0</v>
      </c>
      <c r="M118" s="180">
        <f t="shared" si="101"/>
        <v>0</v>
      </c>
      <c r="N118" s="180">
        <f t="shared" si="101"/>
        <v>0</v>
      </c>
      <c r="O118" s="171">
        <f t="shared" si="54"/>
        <v>0</v>
      </c>
      <c r="P118" s="171"/>
      <c r="Q118" s="171">
        <f t="shared" si="55"/>
        <v>0</v>
      </c>
      <c r="R118" s="182"/>
    </row>
    <row r="119" spans="1:18" ht="21.75" customHeight="1">
      <c r="A119" s="178" t="s">
        <v>42</v>
      </c>
      <c r="B119" s="179" t="s">
        <v>213</v>
      </c>
      <c r="C119" s="180">
        <f t="shared" si="89"/>
        <v>70</v>
      </c>
      <c r="D119" s="180">
        <f>+G119+J119</f>
        <v>0</v>
      </c>
      <c r="E119" s="180">
        <f>+H119+K119</f>
        <v>70</v>
      </c>
      <c r="F119" s="180">
        <f t="shared" si="90"/>
        <v>0</v>
      </c>
      <c r="G119" s="180"/>
      <c r="H119" s="180"/>
      <c r="I119" s="180">
        <f t="shared" si="91"/>
        <v>70</v>
      </c>
      <c r="J119" s="180"/>
      <c r="K119" s="180">
        <v>70</v>
      </c>
      <c r="L119" s="180">
        <f t="shared" si="53"/>
        <v>0</v>
      </c>
      <c r="M119" s="180"/>
      <c r="N119" s="180">
        <v>0</v>
      </c>
      <c r="O119" s="171">
        <f t="shared" si="54"/>
        <v>0</v>
      </c>
      <c r="P119" s="171"/>
      <c r="Q119" s="171">
        <f t="shared" si="55"/>
        <v>0</v>
      </c>
      <c r="R119" s="182"/>
    </row>
    <row r="120" spans="1:18" ht="21.75" customHeight="1">
      <c r="A120" s="178">
        <v>29</v>
      </c>
      <c r="B120" s="179" t="s">
        <v>278</v>
      </c>
      <c r="C120" s="180">
        <f t="shared" ref="C120:N120" si="102">C121</f>
        <v>90</v>
      </c>
      <c r="D120" s="180">
        <f t="shared" si="102"/>
        <v>0</v>
      </c>
      <c r="E120" s="180">
        <f t="shared" si="102"/>
        <v>90</v>
      </c>
      <c r="F120" s="180">
        <f t="shared" si="102"/>
        <v>0</v>
      </c>
      <c r="G120" s="180">
        <f t="shared" si="102"/>
        <v>0</v>
      </c>
      <c r="H120" s="180">
        <f t="shared" si="102"/>
        <v>0</v>
      </c>
      <c r="I120" s="180">
        <f t="shared" si="102"/>
        <v>90</v>
      </c>
      <c r="J120" s="180">
        <f t="shared" si="102"/>
        <v>0</v>
      </c>
      <c r="K120" s="180">
        <f t="shared" si="102"/>
        <v>90</v>
      </c>
      <c r="L120" s="180">
        <f t="shared" si="53"/>
        <v>0</v>
      </c>
      <c r="M120" s="180">
        <f t="shared" si="102"/>
        <v>0</v>
      </c>
      <c r="N120" s="180">
        <f t="shared" si="102"/>
        <v>0</v>
      </c>
      <c r="O120" s="171">
        <f t="shared" si="54"/>
        <v>0</v>
      </c>
      <c r="P120" s="171"/>
      <c r="Q120" s="171">
        <f t="shared" si="55"/>
        <v>0</v>
      </c>
      <c r="R120" s="182"/>
    </row>
    <row r="121" spans="1:18" ht="21.75" customHeight="1">
      <c r="A121" s="178" t="s">
        <v>42</v>
      </c>
      <c r="B121" s="179" t="s">
        <v>213</v>
      </c>
      <c r="C121" s="180">
        <f t="shared" ref="C121" si="103">SUM(D121:E121)</f>
        <v>90</v>
      </c>
      <c r="D121" s="180">
        <f>+G121+J121</f>
        <v>0</v>
      </c>
      <c r="E121" s="180">
        <f>+H121+K121</f>
        <v>90</v>
      </c>
      <c r="F121" s="180">
        <f t="shared" ref="F121" si="104">SUM(G121:H121)</f>
        <v>0</v>
      </c>
      <c r="G121" s="180"/>
      <c r="H121" s="180"/>
      <c r="I121" s="180">
        <f t="shared" ref="I121" si="105">SUM(J121:K121)</f>
        <v>90</v>
      </c>
      <c r="J121" s="180"/>
      <c r="K121" s="180">
        <v>90</v>
      </c>
      <c r="L121" s="180">
        <f t="shared" si="53"/>
        <v>0</v>
      </c>
      <c r="M121" s="180"/>
      <c r="N121" s="180">
        <v>0</v>
      </c>
      <c r="O121" s="171">
        <f t="shared" si="54"/>
        <v>0</v>
      </c>
      <c r="P121" s="171"/>
      <c r="Q121" s="171">
        <f t="shared" si="55"/>
        <v>0</v>
      </c>
      <c r="R121" s="182"/>
    </row>
    <row r="122" spans="1:18" ht="21.75" customHeight="1">
      <c r="A122" s="178">
        <v>30</v>
      </c>
      <c r="B122" s="179" t="s">
        <v>279</v>
      </c>
      <c r="C122" s="180">
        <f t="shared" ref="C122:N122" si="106">C123</f>
        <v>90</v>
      </c>
      <c r="D122" s="180">
        <f t="shared" si="106"/>
        <v>0</v>
      </c>
      <c r="E122" s="180">
        <f t="shared" si="106"/>
        <v>90</v>
      </c>
      <c r="F122" s="180">
        <f t="shared" si="106"/>
        <v>0</v>
      </c>
      <c r="G122" s="180">
        <f t="shared" si="106"/>
        <v>0</v>
      </c>
      <c r="H122" s="180">
        <f t="shared" si="106"/>
        <v>0</v>
      </c>
      <c r="I122" s="180">
        <f t="shared" si="106"/>
        <v>90</v>
      </c>
      <c r="J122" s="180">
        <f t="shared" si="106"/>
        <v>0</v>
      </c>
      <c r="K122" s="180">
        <f t="shared" si="106"/>
        <v>90</v>
      </c>
      <c r="L122" s="180">
        <f t="shared" si="53"/>
        <v>0</v>
      </c>
      <c r="M122" s="180">
        <f t="shared" si="106"/>
        <v>0</v>
      </c>
      <c r="N122" s="180">
        <f t="shared" si="106"/>
        <v>0</v>
      </c>
      <c r="O122" s="171">
        <f t="shared" si="54"/>
        <v>0</v>
      </c>
      <c r="P122" s="171"/>
      <c r="Q122" s="171">
        <f t="shared" si="55"/>
        <v>0</v>
      </c>
      <c r="R122" s="182"/>
    </row>
    <row r="123" spans="1:18" ht="21.75" customHeight="1">
      <c r="A123" s="178" t="s">
        <v>42</v>
      </c>
      <c r="B123" s="179" t="s">
        <v>213</v>
      </c>
      <c r="C123" s="180">
        <f t="shared" si="89"/>
        <v>90</v>
      </c>
      <c r="D123" s="180">
        <f>+G123+J123</f>
        <v>0</v>
      </c>
      <c r="E123" s="180">
        <f>+H123+K123</f>
        <v>90</v>
      </c>
      <c r="F123" s="180">
        <f t="shared" si="90"/>
        <v>0</v>
      </c>
      <c r="G123" s="180"/>
      <c r="H123" s="180"/>
      <c r="I123" s="180">
        <f t="shared" si="91"/>
        <v>90</v>
      </c>
      <c r="J123" s="180"/>
      <c r="K123" s="180">
        <v>90</v>
      </c>
      <c r="L123" s="180">
        <f t="shared" si="53"/>
        <v>0</v>
      </c>
      <c r="M123" s="180"/>
      <c r="N123" s="180">
        <v>0</v>
      </c>
      <c r="O123" s="171">
        <f t="shared" si="54"/>
        <v>0</v>
      </c>
      <c r="P123" s="171"/>
      <c r="Q123" s="171">
        <f t="shared" si="55"/>
        <v>0</v>
      </c>
      <c r="R123" s="182"/>
    </row>
    <row r="124" spans="1:18" ht="21.75" customHeight="1">
      <c r="A124" s="178">
        <v>31</v>
      </c>
      <c r="B124" s="179" t="s">
        <v>280</v>
      </c>
      <c r="C124" s="180">
        <f t="shared" ref="C124:N124" si="107">C125</f>
        <v>90</v>
      </c>
      <c r="D124" s="180">
        <f t="shared" si="107"/>
        <v>0</v>
      </c>
      <c r="E124" s="180">
        <f t="shared" si="107"/>
        <v>90</v>
      </c>
      <c r="F124" s="180">
        <f t="shared" si="107"/>
        <v>0</v>
      </c>
      <c r="G124" s="180">
        <f t="shared" si="107"/>
        <v>0</v>
      </c>
      <c r="H124" s="180">
        <f t="shared" si="107"/>
        <v>0</v>
      </c>
      <c r="I124" s="180">
        <f t="shared" si="107"/>
        <v>90</v>
      </c>
      <c r="J124" s="180">
        <f t="shared" si="107"/>
        <v>0</v>
      </c>
      <c r="K124" s="180">
        <f t="shared" si="107"/>
        <v>90</v>
      </c>
      <c r="L124" s="180">
        <f t="shared" si="53"/>
        <v>0</v>
      </c>
      <c r="M124" s="180">
        <f t="shared" si="107"/>
        <v>0</v>
      </c>
      <c r="N124" s="180">
        <f t="shared" si="107"/>
        <v>0</v>
      </c>
      <c r="O124" s="171">
        <f t="shared" si="54"/>
        <v>0</v>
      </c>
      <c r="P124" s="171"/>
      <c r="Q124" s="171">
        <f t="shared" si="55"/>
        <v>0</v>
      </c>
      <c r="R124" s="182"/>
    </row>
    <row r="125" spans="1:18" ht="21.75" customHeight="1">
      <c r="A125" s="178" t="s">
        <v>42</v>
      </c>
      <c r="B125" s="179" t="s">
        <v>213</v>
      </c>
      <c r="C125" s="180">
        <f t="shared" ref="C125" si="108">SUM(D125:E125)</f>
        <v>90</v>
      </c>
      <c r="D125" s="180">
        <f>+G125+J125</f>
        <v>0</v>
      </c>
      <c r="E125" s="180">
        <f>+H125+K125</f>
        <v>90</v>
      </c>
      <c r="F125" s="180">
        <f t="shared" ref="F125" si="109">SUM(G125:H125)</f>
        <v>0</v>
      </c>
      <c r="G125" s="180"/>
      <c r="H125" s="180"/>
      <c r="I125" s="180">
        <f t="shared" ref="I125" si="110">SUM(J125:K125)</f>
        <v>90</v>
      </c>
      <c r="J125" s="180"/>
      <c r="K125" s="180">
        <v>90</v>
      </c>
      <c r="L125" s="180">
        <f t="shared" si="53"/>
        <v>0</v>
      </c>
      <c r="M125" s="180"/>
      <c r="N125" s="180">
        <v>0</v>
      </c>
      <c r="O125" s="171">
        <f t="shared" si="54"/>
        <v>0</v>
      </c>
      <c r="P125" s="171"/>
      <c r="Q125" s="171">
        <f t="shared" si="55"/>
        <v>0</v>
      </c>
      <c r="R125" s="182"/>
    </row>
    <row r="126" spans="1:18" ht="20.25" customHeight="1">
      <c r="A126" s="178">
        <v>32</v>
      </c>
      <c r="B126" s="179" t="s">
        <v>281</v>
      </c>
      <c r="C126" s="180">
        <f t="shared" ref="C126:N126" si="111">C127</f>
        <v>110</v>
      </c>
      <c r="D126" s="180">
        <f t="shared" si="111"/>
        <v>0</v>
      </c>
      <c r="E126" s="180">
        <f t="shared" si="111"/>
        <v>110</v>
      </c>
      <c r="F126" s="180">
        <f t="shared" si="111"/>
        <v>0</v>
      </c>
      <c r="G126" s="180">
        <f t="shared" si="111"/>
        <v>0</v>
      </c>
      <c r="H126" s="180">
        <f t="shared" si="111"/>
        <v>0</v>
      </c>
      <c r="I126" s="180">
        <f t="shared" si="111"/>
        <v>110</v>
      </c>
      <c r="J126" s="180">
        <f t="shared" si="111"/>
        <v>0</v>
      </c>
      <c r="K126" s="180">
        <f t="shared" si="111"/>
        <v>110</v>
      </c>
      <c r="L126" s="180">
        <f t="shared" si="53"/>
        <v>0</v>
      </c>
      <c r="M126" s="180">
        <f t="shared" si="111"/>
        <v>0</v>
      </c>
      <c r="N126" s="180">
        <f t="shared" si="111"/>
        <v>0</v>
      </c>
      <c r="O126" s="171">
        <f t="shared" si="54"/>
        <v>0</v>
      </c>
      <c r="P126" s="171"/>
      <c r="Q126" s="171">
        <f t="shared" si="55"/>
        <v>0</v>
      </c>
      <c r="R126" s="182"/>
    </row>
    <row r="127" spans="1:18" ht="21.75" customHeight="1">
      <c r="A127" s="178" t="s">
        <v>42</v>
      </c>
      <c r="B127" s="179" t="s">
        <v>213</v>
      </c>
      <c r="C127" s="180">
        <f t="shared" si="89"/>
        <v>110</v>
      </c>
      <c r="D127" s="180">
        <f>+G127+J127</f>
        <v>0</v>
      </c>
      <c r="E127" s="180">
        <f>+H127+K127</f>
        <v>110</v>
      </c>
      <c r="F127" s="180">
        <f t="shared" si="90"/>
        <v>0</v>
      </c>
      <c r="G127" s="180"/>
      <c r="H127" s="180"/>
      <c r="I127" s="180">
        <f t="shared" si="91"/>
        <v>110</v>
      </c>
      <c r="J127" s="180"/>
      <c r="K127" s="180">
        <v>110</v>
      </c>
      <c r="L127" s="180">
        <f t="shared" si="53"/>
        <v>0</v>
      </c>
      <c r="M127" s="180"/>
      <c r="N127" s="180">
        <v>0</v>
      </c>
      <c r="O127" s="171">
        <f t="shared" si="54"/>
        <v>0</v>
      </c>
      <c r="P127" s="171"/>
      <c r="Q127" s="171">
        <f t="shared" si="55"/>
        <v>0</v>
      </c>
      <c r="R127" s="182"/>
    </row>
    <row r="128" spans="1:18" ht="19.5" customHeight="1">
      <c r="A128" s="178">
        <v>33</v>
      </c>
      <c r="B128" s="179" t="s">
        <v>282</v>
      </c>
      <c r="C128" s="180">
        <f t="shared" ref="C128:N128" si="112">C129</f>
        <v>110</v>
      </c>
      <c r="D128" s="180">
        <f t="shared" si="112"/>
        <v>0</v>
      </c>
      <c r="E128" s="180">
        <f t="shared" si="112"/>
        <v>110</v>
      </c>
      <c r="F128" s="180">
        <f t="shared" si="112"/>
        <v>0</v>
      </c>
      <c r="G128" s="180">
        <f t="shared" si="112"/>
        <v>0</v>
      </c>
      <c r="H128" s="180">
        <f t="shared" si="112"/>
        <v>0</v>
      </c>
      <c r="I128" s="180">
        <f t="shared" si="112"/>
        <v>110</v>
      </c>
      <c r="J128" s="180">
        <f t="shared" si="112"/>
        <v>0</v>
      </c>
      <c r="K128" s="180">
        <f t="shared" si="112"/>
        <v>110</v>
      </c>
      <c r="L128" s="180">
        <f t="shared" si="53"/>
        <v>0</v>
      </c>
      <c r="M128" s="180">
        <f t="shared" si="112"/>
        <v>0</v>
      </c>
      <c r="N128" s="180">
        <f t="shared" si="112"/>
        <v>0</v>
      </c>
      <c r="O128" s="171">
        <f t="shared" si="54"/>
        <v>0</v>
      </c>
      <c r="P128" s="171"/>
      <c r="Q128" s="171">
        <f t="shared" si="55"/>
        <v>0</v>
      </c>
      <c r="R128" s="182"/>
    </row>
    <row r="129" spans="1:18" ht="21.75" customHeight="1">
      <c r="A129" s="178" t="s">
        <v>42</v>
      </c>
      <c r="B129" s="179" t="s">
        <v>213</v>
      </c>
      <c r="C129" s="180">
        <f t="shared" ref="C129" si="113">SUM(D129:E129)</f>
        <v>110</v>
      </c>
      <c r="D129" s="180">
        <f>+G129+J129</f>
        <v>0</v>
      </c>
      <c r="E129" s="180">
        <f>+H129+K129</f>
        <v>110</v>
      </c>
      <c r="F129" s="180">
        <f t="shared" ref="F129" si="114">SUM(G129:H129)</f>
        <v>0</v>
      </c>
      <c r="G129" s="180"/>
      <c r="H129" s="180"/>
      <c r="I129" s="180">
        <f t="shared" ref="I129" si="115">SUM(J129:K129)</f>
        <v>110</v>
      </c>
      <c r="J129" s="180"/>
      <c r="K129" s="180">
        <v>110</v>
      </c>
      <c r="L129" s="180">
        <f t="shared" si="53"/>
        <v>0</v>
      </c>
      <c r="M129" s="180"/>
      <c r="N129" s="180">
        <v>0</v>
      </c>
      <c r="O129" s="171">
        <f t="shared" si="54"/>
        <v>0</v>
      </c>
      <c r="P129" s="171"/>
      <c r="Q129" s="171">
        <f t="shared" si="55"/>
        <v>0</v>
      </c>
      <c r="R129" s="182"/>
    </row>
    <row r="130" spans="1:18" ht="21.75" customHeight="1">
      <c r="A130" s="178">
        <v>34</v>
      </c>
      <c r="B130" s="179" t="s">
        <v>283</v>
      </c>
      <c r="C130" s="180">
        <f t="shared" ref="C130:N130" si="116">C131</f>
        <v>20</v>
      </c>
      <c r="D130" s="180">
        <f t="shared" si="116"/>
        <v>0</v>
      </c>
      <c r="E130" s="180">
        <f t="shared" si="116"/>
        <v>20</v>
      </c>
      <c r="F130" s="180">
        <f t="shared" si="116"/>
        <v>0</v>
      </c>
      <c r="G130" s="180">
        <f t="shared" si="116"/>
        <v>0</v>
      </c>
      <c r="H130" s="180">
        <f t="shared" si="116"/>
        <v>0</v>
      </c>
      <c r="I130" s="180">
        <f t="shared" si="116"/>
        <v>20</v>
      </c>
      <c r="J130" s="180">
        <f t="shared" si="116"/>
        <v>0</v>
      </c>
      <c r="K130" s="180">
        <f t="shared" si="116"/>
        <v>20</v>
      </c>
      <c r="L130" s="180">
        <f t="shared" si="53"/>
        <v>0</v>
      </c>
      <c r="M130" s="180">
        <f t="shared" si="116"/>
        <v>0</v>
      </c>
      <c r="N130" s="180">
        <f t="shared" si="116"/>
        <v>0</v>
      </c>
      <c r="O130" s="171">
        <f t="shared" si="54"/>
        <v>0</v>
      </c>
      <c r="P130" s="171"/>
      <c r="Q130" s="171">
        <f t="shared" si="55"/>
        <v>0</v>
      </c>
      <c r="R130" s="182"/>
    </row>
    <row r="131" spans="1:18" ht="21.75" customHeight="1">
      <c r="A131" s="178" t="s">
        <v>42</v>
      </c>
      <c r="B131" s="179" t="s">
        <v>213</v>
      </c>
      <c r="C131" s="180">
        <f t="shared" si="89"/>
        <v>20</v>
      </c>
      <c r="D131" s="180">
        <f>+G131+J131</f>
        <v>0</v>
      </c>
      <c r="E131" s="180">
        <f>+H131+K131</f>
        <v>20</v>
      </c>
      <c r="F131" s="180">
        <f t="shared" si="90"/>
        <v>0</v>
      </c>
      <c r="G131" s="180"/>
      <c r="H131" s="180"/>
      <c r="I131" s="180">
        <f t="shared" si="91"/>
        <v>20</v>
      </c>
      <c r="J131" s="180"/>
      <c r="K131" s="180">
        <v>20</v>
      </c>
      <c r="L131" s="180">
        <f t="shared" si="53"/>
        <v>0</v>
      </c>
      <c r="M131" s="180"/>
      <c r="N131" s="180">
        <v>0</v>
      </c>
      <c r="O131" s="171">
        <f t="shared" si="54"/>
        <v>0</v>
      </c>
      <c r="P131" s="171"/>
      <c r="Q131" s="171">
        <f t="shared" si="55"/>
        <v>0</v>
      </c>
      <c r="R131" s="182"/>
    </row>
    <row r="132" spans="1:18" ht="21.75" customHeight="1">
      <c r="A132" s="178">
        <v>35</v>
      </c>
      <c r="B132" s="179" t="s">
        <v>284</v>
      </c>
      <c r="C132" s="180">
        <f t="shared" ref="C132:N132" si="117">C133</f>
        <v>20</v>
      </c>
      <c r="D132" s="180">
        <f t="shared" si="117"/>
        <v>0</v>
      </c>
      <c r="E132" s="180">
        <f t="shared" si="117"/>
        <v>20</v>
      </c>
      <c r="F132" s="180">
        <f t="shared" si="117"/>
        <v>0</v>
      </c>
      <c r="G132" s="180">
        <f t="shared" si="117"/>
        <v>0</v>
      </c>
      <c r="H132" s="180">
        <f t="shared" si="117"/>
        <v>0</v>
      </c>
      <c r="I132" s="180">
        <f t="shared" si="117"/>
        <v>20</v>
      </c>
      <c r="J132" s="180">
        <f t="shared" si="117"/>
        <v>0</v>
      </c>
      <c r="K132" s="180">
        <f t="shared" si="117"/>
        <v>20</v>
      </c>
      <c r="L132" s="180">
        <f t="shared" si="53"/>
        <v>0</v>
      </c>
      <c r="M132" s="180">
        <f t="shared" si="117"/>
        <v>0</v>
      </c>
      <c r="N132" s="180">
        <f t="shared" si="117"/>
        <v>0</v>
      </c>
      <c r="O132" s="171">
        <f t="shared" si="54"/>
        <v>0</v>
      </c>
      <c r="P132" s="171"/>
      <c r="Q132" s="171">
        <f t="shared" si="55"/>
        <v>0</v>
      </c>
      <c r="R132" s="182"/>
    </row>
    <row r="133" spans="1:18" ht="21.75" customHeight="1">
      <c r="A133" s="178" t="s">
        <v>42</v>
      </c>
      <c r="B133" s="179" t="s">
        <v>213</v>
      </c>
      <c r="C133" s="180">
        <f t="shared" ref="C133" si="118">SUM(D133:E133)</f>
        <v>20</v>
      </c>
      <c r="D133" s="180">
        <f>+G133+J133</f>
        <v>0</v>
      </c>
      <c r="E133" s="180">
        <f>+H133+K133</f>
        <v>20</v>
      </c>
      <c r="F133" s="180">
        <f t="shared" ref="F133" si="119">SUM(G133:H133)</f>
        <v>0</v>
      </c>
      <c r="G133" s="180"/>
      <c r="H133" s="180"/>
      <c r="I133" s="180">
        <f t="shared" ref="I133" si="120">SUM(J133:K133)</f>
        <v>20</v>
      </c>
      <c r="J133" s="180"/>
      <c r="K133" s="180">
        <v>20</v>
      </c>
      <c r="L133" s="180">
        <f t="shared" si="53"/>
        <v>0</v>
      </c>
      <c r="M133" s="180"/>
      <c r="N133" s="180">
        <v>0</v>
      </c>
      <c r="O133" s="171">
        <f t="shared" si="54"/>
        <v>0</v>
      </c>
      <c r="P133" s="171"/>
      <c r="Q133" s="171">
        <f t="shared" si="55"/>
        <v>0</v>
      </c>
      <c r="R133" s="182"/>
    </row>
    <row r="134" spans="1:18" ht="21.75" customHeight="1">
      <c r="A134" s="178">
        <v>36</v>
      </c>
      <c r="B134" s="179" t="s">
        <v>285</v>
      </c>
      <c r="C134" s="180">
        <f t="shared" ref="C134:N134" si="121">C135</f>
        <v>20</v>
      </c>
      <c r="D134" s="180">
        <f t="shared" si="121"/>
        <v>0</v>
      </c>
      <c r="E134" s="180">
        <f t="shared" si="121"/>
        <v>20</v>
      </c>
      <c r="F134" s="180">
        <f t="shared" si="121"/>
        <v>0</v>
      </c>
      <c r="G134" s="180">
        <f t="shared" si="121"/>
        <v>0</v>
      </c>
      <c r="H134" s="180">
        <f t="shared" si="121"/>
        <v>0</v>
      </c>
      <c r="I134" s="180">
        <f t="shared" si="121"/>
        <v>20</v>
      </c>
      <c r="J134" s="180">
        <f t="shared" si="121"/>
        <v>0</v>
      </c>
      <c r="K134" s="180">
        <f t="shared" si="121"/>
        <v>20</v>
      </c>
      <c r="L134" s="180">
        <f t="shared" si="53"/>
        <v>20</v>
      </c>
      <c r="M134" s="180">
        <f t="shared" si="121"/>
        <v>0</v>
      </c>
      <c r="N134" s="180">
        <f t="shared" si="121"/>
        <v>20</v>
      </c>
      <c r="O134" s="171">
        <f t="shared" si="54"/>
        <v>1</v>
      </c>
      <c r="P134" s="171"/>
      <c r="Q134" s="171">
        <f t="shared" si="55"/>
        <v>1</v>
      </c>
      <c r="R134" s="182"/>
    </row>
    <row r="135" spans="1:18" ht="21.75" customHeight="1">
      <c r="A135" s="178" t="s">
        <v>42</v>
      </c>
      <c r="B135" s="179" t="s">
        <v>213</v>
      </c>
      <c r="C135" s="180">
        <f t="shared" si="89"/>
        <v>20</v>
      </c>
      <c r="D135" s="180">
        <f>+G135+J135</f>
        <v>0</v>
      </c>
      <c r="E135" s="180">
        <f>+H135+K135</f>
        <v>20</v>
      </c>
      <c r="F135" s="180">
        <f t="shared" si="90"/>
        <v>0</v>
      </c>
      <c r="G135" s="180"/>
      <c r="H135" s="180"/>
      <c r="I135" s="180">
        <f t="shared" ref="I135" si="122">SUM(J135:K135)</f>
        <v>20</v>
      </c>
      <c r="J135" s="180"/>
      <c r="K135" s="180">
        <v>20</v>
      </c>
      <c r="L135" s="180">
        <f t="shared" si="53"/>
        <v>20</v>
      </c>
      <c r="M135" s="180"/>
      <c r="N135" s="180">
        <v>20</v>
      </c>
      <c r="O135" s="171">
        <f t="shared" si="54"/>
        <v>1</v>
      </c>
      <c r="P135" s="171"/>
      <c r="Q135" s="171">
        <f t="shared" si="55"/>
        <v>1</v>
      </c>
      <c r="R135" s="182"/>
    </row>
    <row r="136" spans="1:18" ht="21.75" customHeight="1">
      <c r="A136" s="178">
        <v>37</v>
      </c>
      <c r="B136" s="179" t="s">
        <v>286</v>
      </c>
      <c r="C136" s="180">
        <f t="shared" ref="C136:N136" si="123">C137</f>
        <v>20</v>
      </c>
      <c r="D136" s="180">
        <f t="shared" si="123"/>
        <v>0</v>
      </c>
      <c r="E136" s="180">
        <f t="shared" si="123"/>
        <v>20</v>
      </c>
      <c r="F136" s="180">
        <f t="shared" si="123"/>
        <v>0</v>
      </c>
      <c r="G136" s="180">
        <f t="shared" si="123"/>
        <v>0</v>
      </c>
      <c r="H136" s="180">
        <f t="shared" si="123"/>
        <v>0</v>
      </c>
      <c r="I136" s="180">
        <f t="shared" si="123"/>
        <v>20</v>
      </c>
      <c r="J136" s="180">
        <f t="shared" si="123"/>
        <v>0</v>
      </c>
      <c r="K136" s="180">
        <f t="shared" si="123"/>
        <v>20</v>
      </c>
      <c r="L136" s="180">
        <f t="shared" si="53"/>
        <v>20</v>
      </c>
      <c r="M136" s="180">
        <f t="shared" si="123"/>
        <v>0</v>
      </c>
      <c r="N136" s="180">
        <f t="shared" si="123"/>
        <v>20</v>
      </c>
      <c r="O136" s="171">
        <f t="shared" si="54"/>
        <v>1</v>
      </c>
      <c r="P136" s="171"/>
      <c r="Q136" s="171">
        <f t="shared" si="55"/>
        <v>1</v>
      </c>
      <c r="R136" s="182"/>
    </row>
    <row r="137" spans="1:18" ht="21.75" customHeight="1">
      <c r="A137" s="178" t="s">
        <v>42</v>
      </c>
      <c r="B137" s="179" t="s">
        <v>213</v>
      </c>
      <c r="C137" s="180">
        <f t="shared" ref="C137" si="124">SUM(D137:E137)</f>
        <v>20</v>
      </c>
      <c r="D137" s="180">
        <f>+G137+J137</f>
        <v>0</v>
      </c>
      <c r="E137" s="180">
        <f>+H137+K137</f>
        <v>20</v>
      </c>
      <c r="F137" s="180">
        <f t="shared" ref="F137" si="125">SUM(G137:H137)</f>
        <v>0</v>
      </c>
      <c r="G137" s="180"/>
      <c r="H137" s="180"/>
      <c r="I137" s="180">
        <f t="shared" ref="I137" si="126">SUM(J137:K137)</f>
        <v>20</v>
      </c>
      <c r="J137" s="180"/>
      <c r="K137" s="180">
        <v>20</v>
      </c>
      <c r="L137" s="180">
        <f t="shared" si="53"/>
        <v>20</v>
      </c>
      <c r="M137" s="180"/>
      <c r="N137" s="180">
        <v>20</v>
      </c>
      <c r="O137" s="171">
        <f t="shared" si="54"/>
        <v>1</v>
      </c>
      <c r="P137" s="171"/>
      <c r="Q137" s="171">
        <f t="shared" si="55"/>
        <v>1</v>
      </c>
      <c r="R137" s="182"/>
    </row>
    <row r="138" spans="1:18" s="167" customFormat="1" ht="21.75" customHeight="1">
      <c r="A138" s="173" t="s">
        <v>25</v>
      </c>
      <c r="B138" s="183" t="s">
        <v>287</v>
      </c>
      <c r="C138" s="175">
        <f>C139+C140+C141+C142+C143+C144+C145+C146+C147+C148+C149+C150+C151</f>
        <v>545206</v>
      </c>
      <c r="D138" s="175">
        <f t="shared" ref="D138:N138" si="127">D139+D140+D141+D142+D143+D144+D145+D146+D147+D148+D149+D150+D151</f>
        <v>445971</v>
      </c>
      <c r="E138" s="175">
        <f t="shared" si="127"/>
        <v>99235</v>
      </c>
      <c r="F138" s="175">
        <f t="shared" si="127"/>
        <v>15280</v>
      </c>
      <c r="G138" s="175">
        <f t="shared" si="127"/>
        <v>15280</v>
      </c>
      <c r="H138" s="175">
        <f t="shared" si="127"/>
        <v>0</v>
      </c>
      <c r="I138" s="175">
        <f t="shared" si="127"/>
        <v>529926</v>
      </c>
      <c r="J138" s="175">
        <f t="shared" si="127"/>
        <v>430691</v>
      </c>
      <c r="K138" s="175">
        <f t="shared" si="127"/>
        <v>99235</v>
      </c>
      <c r="L138" s="175">
        <f t="shared" si="127"/>
        <v>213439.38219999996</v>
      </c>
      <c r="M138" s="175">
        <f t="shared" si="127"/>
        <v>199909.23319999999</v>
      </c>
      <c r="N138" s="175">
        <f t="shared" si="127"/>
        <v>13530.149000000001</v>
      </c>
      <c r="O138" s="176">
        <f t="shared" si="54"/>
        <v>0.39148392020630729</v>
      </c>
      <c r="P138" s="176">
        <f t="shared" si="54"/>
        <v>0.44825612696789696</v>
      </c>
      <c r="Q138" s="176">
        <f t="shared" si="55"/>
        <v>0.13634452562100066</v>
      </c>
      <c r="R138" s="184"/>
    </row>
    <row r="139" spans="1:18" ht="21.75" customHeight="1">
      <c r="A139" s="178">
        <v>1</v>
      </c>
      <c r="B139" s="179" t="s">
        <v>61</v>
      </c>
      <c r="C139" s="180">
        <f t="shared" ref="C139:C151" si="128">SUM(D139:E139)</f>
        <v>65083</v>
      </c>
      <c r="D139" s="180">
        <f>+G139+J139</f>
        <v>53828</v>
      </c>
      <c r="E139" s="180">
        <f>+H139+K139</f>
        <v>11255</v>
      </c>
      <c r="F139" s="180">
        <f>SUM(G139:H139)</f>
        <v>0</v>
      </c>
      <c r="G139" s="180"/>
      <c r="H139" s="180"/>
      <c r="I139" s="180">
        <f t="shared" ref="I139:I151" si="129">SUM(J139:K139)</f>
        <v>65083</v>
      </c>
      <c r="J139" s="180">
        <v>53828</v>
      </c>
      <c r="K139" s="180">
        <v>11255</v>
      </c>
      <c r="L139" s="180">
        <f t="shared" ref="L139:L151" si="130">SUM(M139:N139)</f>
        <v>34727.778999999995</v>
      </c>
      <c r="M139" s="180">
        <v>32828.180999999997</v>
      </c>
      <c r="N139" s="180">
        <v>1899.598</v>
      </c>
      <c r="O139" s="171">
        <f t="shared" ref="O139:Q154" si="131">L139/C139</f>
        <v>0.53359216692531064</v>
      </c>
      <c r="P139" s="171">
        <f t="shared" si="131"/>
        <v>0.60987183250352972</v>
      </c>
      <c r="Q139" s="171">
        <f t="shared" si="55"/>
        <v>0.16877814304753441</v>
      </c>
      <c r="R139" s="182"/>
    </row>
    <row r="140" spans="1:18" ht="21.75" customHeight="1">
      <c r="A140" s="178">
        <v>2</v>
      </c>
      <c r="B140" s="179" t="s">
        <v>84</v>
      </c>
      <c r="C140" s="180">
        <f t="shared" si="128"/>
        <v>25686</v>
      </c>
      <c r="D140" s="180">
        <f t="shared" ref="D140:E151" si="132">+G140+J140</f>
        <v>22578</v>
      </c>
      <c r="E140" s="180">
        <f t="shared" si="132"/>
        <v>3108</v>
      </c>
      <c r="F140" s="180">
        <f t="shared" ref="F140:F151" si="133">SUM(G140:H140)</f>
        <v>3840</v>
      </c>
      <c r="G140" s="180">
        <v>3840</v>
      </c>
      <c r="H140" s="180"/>
      <c r="I140" s="180">
        <f t="shared" si="129"/>
        <v>21846</v>
      </c>
      <c r="J140" s="180">
        <v>18738</v>
      </c>
      <c r="K140" s="180">
        <v>3108</v>
      </c>
      <c r="L140" s="180">
        <f t="shared" si="130"/>
        <v>8744.9959999999992</v>
      </c>
      <c r="M140" s="180">
        <v>8744.9959999999992</v>
      </c>
      <c r="N140" s="180"/>
      <c r="O140" s="171">
        <f t="shared" si="131"/>
        <v>0.34045768122712761</v>
      </c>
      <c r="P140" s="171">
        <f t="shared" si="131"/>
        <v>0.3873237664983612</v>
      </c>
      <c r="Q140" s="171">
        <f t="shared" si="55"/>
        <v>0</v>
      </c>
      <c r="R140" s="182"/>
    </row>
    <row r="141" spans="1:18" ht="21.75" customHeight="1">
      <c r="A141" s="178">
        <v>3</v>
      </c>
      <c r="B141" s="179" t="s">
        <v>63</v>
      </c>
      <c r="C141" s="180">
        <f t="shared" si="128"/>
        <v>70209</v>
      </c>
      <c r="D141" s="180">
        <f t="shared" si="132"/>
        <v>59152</v>
      </c>
      <c r="E141" s="180">
        <f t="shared" si="132"/>
        <v>11057</v>
      </c>
      <c r="F141" s="180">
        <f t="shared" si="133"/>
        <v>0</v>
      </c>
      <c r="G141" s="180"/>
      <c r="H141" s="180"/>
      <c r="I141" s="180">
        <f t="shared" si="129"/>
        <v>70209</v>
      </c>
      <c r="J141" s="180">
        <v>59152</v>
      </c>
      <c r="K141" s="180">
        <v>11057</v>
      </c>
      <c r="L141" s="180">
        <f t="shared" si="130"/>
        <v>27270.596999999998</v>
      </c>
      <c r="M141" s="180">
        <v>25252.496999999999</v>
      </c>
      <c r="N141" s="180">
        <v>2018.1</v>
      </c>
      <c r="O141" s="171">
        <f t="shared" si="131"/>
        <v>0.38842024526770069</v>
      </c>
      <c r="P141" s="171">
        <f t="shared" si="131"/>
        <v>0.4269085914254801</v>
      </c>
      <c r="Q141" s="171">
        <f t="shared" si="131"/>
        <v>0.18251786198788097</v>
      </c>
      <c r="R141" s="182"/>
    </row>
    <row r="142" spans="1:18" ht="21.75" customHeight="1">
      <c r="A142" s="178">
        <v>4</v>
      </c>
      <c r="B142" s="179" t="s">
        <v>288</v>
      </c>
      <c r="C142" s="180">
        <f t="shared" si="128"/>
        <v>12160</v>
      </c>
      <c r="D142" s="180">
        <f t="shared" si="132"/>
        <v>8139</v>
      </c>
      <c r="E142" s="180">
        <f t="shared" si="132"/>
        <v>4021</v>
      </c>
      <c r="F142" s="180">
        <f t="shared" si="133"/>
        <v>0</v>
      </c>
      <c r="G142" s="180"/>
      <c r="H142" s="180"/>
      <c r="I142" s="180">
        <f t="shared" si="129"/>
        <v>12160</v>
      </c>
      <c r="J142" s="180">
        <v>8139</v>
      </c>
      <c r="K142" s="180">
        <v>4021</v>
      </c>
      <c r="L142" s="180">
        <f t="shared" si="130"/>
        <v>4345</v>
      </c>
      <c r="M142" s="180">
        <v>4037</v>
      </c>
      <c r="N142" s="180">
        <v>308</v>
      </c>
      <c r="O142" s="171">
        <f t="shared" si="131"/>
        <v>0.35731907894736842</v>
      </c>
      <c r="P142" s="171">
        <f t="shared" si="131"/>
        <v>0.49600688045214397</v>
      </c>
      <c r="Q142" s="171">
        <f t="shared" si="131"/>
        <v>7.6597861228550113E-2</v>
      </c>
      <c r="R142" s="182"/>
    </row>
    <row r="143" spans="1:18" s="188" customFormat="1" ht="21.75" customHeight="1">
      <c r="A143" s="185">
        <v>5</v>
      </c>
      <c r="B143" s="186" t="s">
        <v>66</v>
      </c>
      <c r="C143" s="180">
        <f t="shared" si="128"/>
        <v>58534</v>
      </c>
      <c r="D143" s="180">
        <f t="shared" si="132"/>
        <v>46943</v>
      </c>
      <c r="E143" s="180">
        <f t="shared" si="132"/>
        <v>11591</v>
      </c>
      <c r="F143" s="180">
        <f t="shared" si="133"/>
        <v>0</v>
      </c>
      <c r="G143" s="180"/>
      <c r="H143" s="180"/>
      <c r="I143" s="180">
        <f t="shared" si="129"/>
        <v>58534</v>
      </c>
      <c r="J143" s="180">
        <v>46943</v>
      </c>
      <c r="K143" s="180">
        <v>11591</v>
      </c>
      <c r="L143" s="180">
        <f t="shared" si="130"/>
        <v>33781.267999999996</v>
      </c>
      <c r="M143" s="180">
        <v>31751.267999999996</v>
      </c>
      <c r="N143" s="180">
        <v>2030</v>
      </c>
      <c r="O143" s="171">
        <f t="shared" si="131"/>
        <v>0.57712215122834587</v>
      </c>
      <c r="P143" s="171">
        <f t="shared" si="131"/>
        <v>0.67637918326481039</v>
      </c>
      <c r="Q143" s="171">
        <f t="shared" si="131"/>
        <v>0.17513588128720559</v>
      </c>
      <c r="R143" s="187"/>
    </row>
    <row r="144" spans="1:18" ht="21.75" customHeight="1">
      <c r="A144" s="178">
        <v>6</v>
      </c>
      <c r="B144" s="179" t="s">
        <v>68</v>
      </c>
      <c r="C144" s="180">
        <f t="shared" si="128"/>
        <v>40712</v>
      </c>
      <c r="D144" s="180">
        <f t="shared" si="132"/>
        <v>34494</v>
      </c>
      <c r="E144" s="180">
        <f t="shared" si="132"/>
        <v>6218</v>
      </c>
      <c r="F144" s="180">
        <f t="shared" si="133"/>
        <v>0</v>
      </c>
      <c r="G144" s="180"/>
      <c r="H144" s="180"/>
      <c r="I144" s="180">
        <f t="shared" si="129"/>
        <v>40712</v>
      </c>
      <c r="J144" s="180">
        <v>34494</v>
      </c>
      <c r="K144" s="180">
        <v>6218</v>
      </c>
      <c r="L144" s="180">
        <f t="shared" si="130"/>
        <v>19016.788</v>
      </c>
      <c r="M144" s="180">
        <v>16773.788</v>
      </c>
      <c r="N144" s="180">
        <v>2243</v>
      </c>
      <c r="O144" s="171">
        <f t="shared" si="131"/>
        <v>0.46710522696011003</v>
      </c>
      <c r="P144" s="171">
        <f t="shared" si="131"/>
        <v>0.48628132428828202</v>
      </c>
      <c r="Q144" s="171">
        <f t="shared" si="131"/>
        <v>0.36072692183981986</v>
      </c>
      <c r="R144" s="182"/>
    </row>
    <row r="145" spans="1:22" ht="21.75" customHeight="1">
      <c r="A145" s="178">
        <v>7</v>
      </c>
      <c r="B145" s="179" t="s">
        <v>70</v>
      </c>
      <c r="C145" s="180">
        <f t="shared" si="128"/>
        <v>41408</v>
      </c>
      <c r="D145" s="180">
        <f t="shared" si="132"/>
        <v>32887</v>
      </c>
      <c r="E145" s="180">
        <f t="shared" si="132"/>
        <v>8521</v>
      </c>
      <c r="F145" s="180">
        <f t="shared" si="133"/>
        <v>2800</v>
      </c>
      <c r="G145" s="180">
        <v>2800</v>
      </c>
      <c r="H145" s="180"/>
      <c r="I145" s="180">
        <f t="shared" si="129"/>
        <v>38608</v>
      </c>
      <c r="J145" s="180">
        <v>30087</v>
      </c>
      <c r="K145" s="180">
        <v>8521</v>
      </c>
      <c r="L145" s="180">
        <f t="shared" si="130"/>
        <v>17797</v>
      </c>
      <c r="M145" s="180">
        <v>15908</v>
      </c>
      <c r="N145" s="180">
        <v>1889</v>
      </c>
      <c r="O145" s="171">
        <f t="shared" si="131"/>
        <v>0.42979617465224113</v>
      </c>
      <c r="P145" s="171">
        <f t="shared" si="131"/>
        <v>0.48371697023139842</v>
      </c>
      <c r="Q145" s="171">
        <f t="shared" si="131"/>
        <v>0.22168759535265814</v>
      </c>
      <c r="R145" s="182"/>
    </row>
    <row r="146" spans="1:22" ht="21.75" customHeight="1">
      <c r="A146" s="178">
        <v>8</v>
      </c>
      <c r="B146" s="179" t="s">
        <v>72</v>
      </c>
      <c r="C146" s="180">
        <f t="shared" si="128"/>
        <v>38554</v>
      </c>
      <c r="D146" s="180">
        <f t="shared" si="132"/>
        <v>31460</v>
      </c>
      <c r="E146" s="180">
        <f t="shared" si="132"/>
        <v>7094</v>
      </c>
      <c r="F146" s="180">
        <f t="shared" si="133"/>
        <v>1600</v>
      </c>
      <c r="G146" s="180">
        <v>1600</v>
      </c>
      <c r="H146" s="180"/>
      <c r="I146" s="180">
        <f t="shared" si="129"/>
        <v>36954</v>
      </c>
      <c r="J146" s="180">
        <v>29860</v>
      </c>
      <c r="K146" s="180">
        <v>7094</v>
      </c>
      <c r="L146" s="180">
        <f t="shared" si="130"/>
        <v>17209.285</v>
      </c>
      <c r="M146" s="180">
        <v>15282.727000000001</v>
      </c>
      <c r="N146" s="180">
        <v>1926.558</v>
      </c>
      <c r="O146" s="171">
        <f t="shared" si="131"/>
        <v>0.44636834050941537</v>
      </c>
      <c r="P146" s="171">
        <f t="shared" si="131"/>
        <v>0.4857828035600763</v>
      </c>
      <c r="Q146" s="171">
        <f t="shared" si="131"/>
        <v>0.27157569777276569</v>
      </c>
      <c r="R146" s="182"/>
    </row>
    <row r="147" spans="1:22" ht="21.75" customHeight="1">
      <c r="A147" s="178">
        <v>9</v>
      </c>
      <c r="B147" s="179" t="s">
        <v>74</v>
      </c>
      <c r="C147" s="180">
        <f t="shared" si="128"/>
        <v>66781</v>
      </c>
      <c r="D147" s="180">
        <f t="shared" si="132"/>
        <v>54078</v>
      </c>
      <c r="E147" s="180">
        <f t="shared" si="132"/>
        <v>12703</v>
      </c>
      <c r="F147" s="180">
        <f t="shared" si="133"/>
        <v>7040</v>
      </c>
      <c r="G147" s="180">
        <v>7040</v>
      </c>
      <c r="H147" s="180"/>
      <c r="I147" s="180">
        <f t="shared" si="129"/>
        <v>59741</v>
      </c>
      <c r="J147" s="180">
        <v>47038</v>
      </c>
      <c r="K147" s="180">
        <v>12703</v>
      </c>
      <c r="L147" s="180">
        <f t="shared" si="130"/>
        <v>24510.033000000003</v>
      </c>
      <c r="M147" s="180">
        <v>24322.033000000003</v>
      </c>
      <c r="N147" s="180">
        <v>188</v>
      </c>
      <c r="O147" s="171">
        <f t="shared" si="131"/>
        <v>0.36702105389257428</v>
      </c>
      <c r="P147" s="171">
        <f t="shared" si="131"/>
        <v>0.44975836754317844</v>
      </c>
      <c r="Q147" s="171">
        <f t="shared" si="131"/>
        <v>1.4799653625127923E-2</v>
      </c>
      <c r="R147" s="182"/>
    </row>
    <row r="148" spans="1:22" ht="21.75" customHeight="1">
      <c r="A148" s="178">
        <v>10</v>
      </c>
      <c r="B148" s="179" t="s">
        <v>76</v>
      </c>
      <c r="C148" s="180">
        <f t="shared" si="128"/>
        <v>61337</v>
      </c>
      <c r="D148" s="180">
        <f t="shared" si="132"/>
        <v>48731</v>
      </c>
      <c r="E148" s="180">
        <f t="shared" si="132"/>
        <v>12606</v>
      </c>
      <c r="F148" s="180">
        <f t="shared" si="133"/>
        <v>0</v>
      </c>
      <c r="G148" s="180"/>
      <c r="H148" s="180"/>
      <c r="I148" s="180">
        <f t="shared" si="129"/>
        <v>61337</v>
      </c>
      <c r="J148" s="180">
        <v>48731</v>
      </c>
      <c r="K148" s="180">
        <v>12606</v>
      </c>
      <c r="L148" s="180">
        <f t="shared" si="130"/>
        <v>8990.0752000000011</v>
      </c>
      <c r="M148" s="180">
        <v>8626.7452000000012</v>
      </c>
      <c r="N148" s="180">
        <v>363.33</v>
      </c>
      <c r="O148" s="171">
        <f t="shared" si="131"/>
        <v>0.14656855079315911</v>
      </c>
      <c r="P148" s="171">
        <f t="shared" si="131"/>
        <v>0.17702787137551049</v>
      </c>
      <c r="Q148" s="171">
        <f t="shared" si="131"/>
        <v>2.8821989528795812E-2</v>
      </c>
      <c r="R148" s="182"/>
    </row>
    <row r="149" spans="1:22" ht="21" customHeight="1">
      <c r="A149" s="178">
        <v>11</v>
      </c>
      <c r="B149" s="179" t="s">
        <v>78</v>
      </c>
      <c r="C149" s="180">
        <f t="shared" si="128"/>
        <v>2426</v>
      </c>
      <c r="D149" s="180">
        <f t="shared" si="132"/>
        <v>1406</v>
      </c>
      <c r="E149" s="180">
        <f t="shared" si="132"/>
        <v>1020</v>
      </c>
      <c r="F149" s="180">
        <f t="shared" si="133"/>
        <v>0</v>
      </c>
      <c r="G149" s="180"/>
      <c r="H149" s="180"/>
      <c r="I149" s="180">
        <f t="shared" si="129"/>
        <v>2426</v>
      </c>
      <c r="J149" s="180">
        <v>1406</v>
      </c>
      <c r="K149" s="180">
        <v>1020</v>
      </c>
      <c r="L149" s="180">
        <f t="shared" si="130"/>
        <v>420</v>
      </c>
      <c r="M149" s="180">
        <v>400</v>
      </c>
      <c r="N149" s="180">
        <v>20</v>
      </c>
      <c r="O149" s="171">
        <f t="shared" si="131"/>
        <v>0.17312448474855729</v>
      </c>
      <c r="P149" s="171">
        <f t="shared" si="131"/>
        <v>0.28449502133712662</v>
      </c>
      <c r="Q149" s="171">
        <f t="shared" si="131"/>
        <v>1.9607843137254902E-2</v>
      </c>
      <c r="R149" s="182"/>
    </row>
    <row r="150" spans="1:22" ht="21.75" customHeight="1">
      <c r="A150" s="178">
        <v>12</v>
      </c>
      <c r="B150" s="179" t="s">
        <v>80</v>
      </c>
      <c r="C150" s="180">
        <f t="shared" si="128"/>
        <v>23225</v>
      </c>
      <c r="D150" s="180">
        <f t="shared" si="132"/>
        <v>18682</v>
      </c>
      <c r="E150" s="180">
        <f t="shared" si="132"/>
        <v>4543</v>
      </c>
      <c r="F150" s="180">
        <f t="shared" si="133"/>
        <v>0</v>
      </c>
      <c r="G150" s="180"/>
      <c r="H150" s="180"/>
      <c r="I150" s="180">
        <f t="shared" si="129"/>
        <v>23225</v>
      </c>
      <c r="J150" s="180">
        <v>18682</v>
      </c>
      <c r="K150" s="180">
        <v>4543</v>
      </c>
      <c r="L150" s="180">
        <f t="shared" si="130"/>
        <v>2270</v>
      </c>
      <c r="M150" s="180">
        <v>2130</v>
      </c>
      <c r="N150" s="180">
        <v>140</v>
      </c>
      <c r="O150" s="171">
        <f t="shared" si="131"/>
        <v>9.773950484391819E-2</v>
      </c>
      <c r="P150" s="171">
        <f t="shared" si="131"/>
        <v>0.11401348891981587</v>
      </c>
      <c r="Q150" s="171">
        <f t="shared" si="131"/>
        <v>3.0816640986132512E-2</v>
      </c>
      <c r="R150" s="182"/>
    </row>
    <row r="151" spans="1:22" ht="21.75" customHeight="1">
      <c r="A151" s="178">
        <v>13</v>
      </c>
      <c r="B151" s="179" t="s">
        <v>82</v>
      </c>
      <c r="C151" s="180">
        <f t="shared" si="128"/>
        <v>39091</v>
      </c>
      <c r="D151" s="180">
        <f t="shared" si="132"/>
        <v>33593</v>
      </c>
      <c r="E151" s="180">
        <f t="shared" si="132"/>
        <v>5498</v>
      </c>
      <c r="F151" s="180">
        <f t="shared" si="133"/>
        <v>0</v>
      </c>
      <c r="G151" s="180"/>
      <c r="H151" s="180"/>
      <c r="I151" s="180">
        <f t="shared" si="129"/>
        <v>39091</v>
      </c>
      <c r="J151" s="180">
        <v>33593</v>
      </c>
      <c r="K151" s="180">
        <v>5498</v>
      </c>
      <c r="L151" s="180">
        <f t="shared" si="130"/>
        <v>14356.561</v>
      </c>
      <c r="M151" s="180">
        <v>13851.998</v>
      </c>
      <c r="N151" s="180">
        <v>504.56299999999999</v>
      </c>
      <c r="O151" s="171">
        <f t="shared" si="131"/>
        <v>0.36726000869765418</v>
      </c>
      <c r="P151" s="171">
        <f t="shared" si="131"/>
        <v>0.41234775101955762</v>
      </c>
      <c r="Q151" s="171">
        <f t="shared" si="131"/>
        <v>9.1772098945070935E-2</v>
      </c>
      <c r="R151" s="182"/>
    </row>
    <row r="152" spans="1:22" s="167" customFormat="1" ht="21.75" customHeight="1">
      <c r="A152" s="173" t="s">
        <v>289</v>
      </c>
      <c r="B152" s="189" t="s">
        <v>290</v>
      </c>
      <c r="C152" s="177">
        <f>SUM(C153:C157)</f>
        <v>189191</v>
      </c>
      <c r="D152" s="177">
        <f t="shared" ref="D152:N152" si="134">SUM(D153:D157)</f>
        <v>162720</v>
      </c>
      <c r="E152" s="177">
        <f t="shared" si="134"/>
        <v>26471</v>
      </c>
      <c r="F152" s="177">
        <f t="shared" si="134"/>
        <v>12420</v>
      </c>
      <c r="G152" s="177">
        <f t="shared" si="134"/>
        <v>12420</v>
      </c>
      <c r="H152" s="177">
        <f t="shared" si="134"/>
        <v>0</v>
      </c>
      <c r="I152" s="177">
        <f t="shared" si="134"/>
        <v>176771</v>
      </c>
      <c r="J152" s="177">
        <f t="shared" si="134"/>
        <v>150300</v>
      </c>
      <c r="K152" s="177">
        <f t="shared" si="134"/>
        <v>26471</v>
      </c>
      <c r="L152" s="177">
        <f t="shared" si="134"/>
        <v>0</v>
      </c>
      <c r="M152" s="177">
        <f t="shared" si="134"/>
        <v>0</v>
      </c>
      <c r="N152" s="177">
        <f t="shared" si="134"/>
        <v>0</v>
      </c>
      <c r="O152" s="176">
        <f t="shared" si="131"/>
        <v>0</v>
      </c>
      <c r="P152" s="176">
        <f t="shared" si="131"/>
        <v>0</v>
      </c>
      <c r="Q152" s="176">
        <f t="shared" si="131"/>
        <v>0</v>
      </c>
      <c r="R152" s="184"/>
    </row>
    <row r="153" spans="1:22" ht="21.75" customHeight="1">
      <c r="A153" s="178">
        <v>1</v>
      </c>
      <c r="B153" s="179" t="s">
        <v>291</v>
      </c>
      <c r="C153" s="180">
        <f t="shared" ref="C153:C157" si="135">SUM(D153:E153)</f>
        <v>124020</v>
      </c>
      <c r="D153" s="180">
        <f t="shared" ref="D153:E157" si="136">+G153+J153</f>
        <v>124020</v>
      </c>
      <c r="E153" s="180">
        <f t="shared" si="136"/>
        <v>0</v>
      </c>
      <c r="F153" s="180">
        <f>SUM(G153:H153)</f>
        <v>0</v>
      </c>
      <c r="G153" s="180"/>
      <c r="H153" s="180"/>
      <c r="I153" s="180">
        <f t="shared" ref="I153:I157" si="137">SUM(J153:K153)</f>
        <v>124020</v>
      </c>
      <c r="J153" s="181">
        <v>124020</v>
      </c>
      <c r="K153" s="181"/>
      <c r="L153" s="180">
        <f t="shared" ref="L153:L157" si="138">SUM(M153:N153)</f>
        <v>0</v>
      </c>
      <c r="M153" s="181"/>
      <c r="N153" s="181"/>
      <c r="O153" s="171">
        <f t="shared" si="131"/>
        <v>0</v>
      </c>
      <c r="P153" s="171">
        <f t="shared" si="131"/>
        <v>0</v>
      </c>
      <c r="Q153" s="171"/>
      <c r="R153" s="182"/>
    </row>
    <row r="154" spans="1:22" ht="42.75" customHeight="1">
      <c r="A154" s="178">
        <v>2</v>
      </c>
      <c r="B154" s="179" t="s">
        <v>292</v>
      </c>
      <c r="C154" s="180">
        <f t="shared" si="135"/>
        <v>38700</v>
      </c>
      <c r="D154" s="180">
        <f t="shared" si="136"/>
        <v>38700</v>
      </c>
      <c r="E154" s="180">
        <f t="shared" si="136"/>
        <v>0</v>
      </c>
      <c r="F154" s="180">
        <f>SUM(G154:H154)</f>
        <v>12420</v>
      </c>
      <c r="G154" s="180">
        <v>12420</v>
      </c>
      <c r="H154" s="180"/>
      <c r="I154" s="180">
        <f t="shared" si="137"/>
        <v>26280</v>
      </c>
      <c r="J154" s="181">
        <v>26280</v>
      </c>
      <c r="K154" s="181"/>
      <c r="L154" s="180">
        <f t="shared" si="138"/>
        <v>0</v>
      </c>
      <c r="M154" s="181"/>
      <c r="N154" s="181"/>
      <c r="O154" s="171">
        <f t="shared" si="131"/>
        <v>0</v>
      </c>
      <c r="P154" s="171">
        <f t="shared" si="131"/>
        <v>0</v>
      </c>
      <c r="Q154" s="171"/>
      <c r="R154" s="182"/>
    </row>
    <row r="155" spans="1:22" ht="29.25" customHeight="1">
      <c r="A155" s="178">
        <v>3</v>
      </c>
      <c r="B155" s="179" t="s">
        <v>293</v>
      </c>
      <c r="C155" s="180">
        <f t="shared" si="135"/>
        <v>3000</v>
      </c>
      <c r="D155" s="180">
        <f t="shared" si="136"/>
        <v>0</v>
      </c>
      <c r="E155" s="180">
        <f t="shared" si="136"/>
        <v>3000</v>
      </c>
      <c r="F155" s="180">
        <f>SUM(G155:H155)</f>
        <v>0</v>
      </c>
      <c r="G155" s="180"/>
      <c r="H155" s="180"/>
      <c r="I155" s="180">
        <f t="shared" si="137"/>
        <v>3000</v>
      </c>
      <c r="J155" s="181"/>
      <c r="K155" s="181">
        <v>3000</v>
      </c>
      <c r="L155" s="180">
        <f t="shared" si="138"/>
        <v>0</v>
      </c>
      <c r="M155" s="181"/>
      <c r="N155" s="181"/>
      <c r="O155" s="171">
        <f t="shared" ref="O155:O157" si="139">L155/C155</f>
        <v>0</v>
      </c>
      <c r="P155" s="171"/>
      <c r="Q155" s="171">
        <f t="shared" ref="Q155:Q157" si="140">N155/E155</f>
        <v>0</v>
      </c>
      <c r="R155" s="182"/>
    </row>
    <row r="156" spans="1:22" ht="27.75" customHeight="1">
      <c r="A156" s="178">
        <v>4</v>
      </c>
      <c r="B156" s="179" t="s">
        <v>294</v>
      </c>
      <c r="C156" s="180">
        <f t="shared" si="135"/>
        <v>3500</v>
      </c>
      <c r="D156" s="180">
        <f t="shared" si="136"/>
        <v>0</v>
      </c>
      <c r="E156" s="180">
        <f t="shared" si="136"/>
        <v>3500</v>
      </c>
      <c r="F156" s="180">
        <f>SUM(G156:H156)</f>
        <v>0</v>
      </c>
      <c r="G156" s="180"/>
      <c r="H156" s="180"/>
      <c r="I156" s="180">
        <f t="shared" si="137"/>
        <v>3500</v>
      </c>
      <c r="J156" s="181"/>
      <c r="K156" s="181">
        <v>3500</v>
      </c>
      <c r="L156" s="180">
        <f t="shared" si="138"/>
        <v>0</v>
      </c>
      <c r="M156" s="181"/>
      <c r="N156" s="181"/>
      <c r="O156" s="171">
        <f t="shared" si="139"/>
        <v>0</v>
      </c>
      <c r="P156" s="171"/>
      <c r="Q156" s="171">
        <f t="shared" si="140"/>
        <v>0</v>
      </c>
      <c r="R156" s="182"/>
    </row>
    <row r="157" spans="1:22" ht="28.5" customHeight="1">
      <c r="A157" s="190">
        <v>5</v>
      </c>
      <c r="B157" s="191" t="s">
        <v>295</v>
      </c>
      <c r="C157" s="192">
        <f t="shared" si="135"/>
        <v>19971</v>
      </c>
      <c r="D157" s="192">
        <f t="shared" si="136"/>
        <v>0</v>
      </c>
      <c r="E157" s="192">
        <f t="shared" si="136"/>
        <v>19971</v>
      </c>
      <c r="F157" s="192">
        <f>SUM(G157:H157)</f>
        <v>0</v>
      </c>
      <c r="G157" s="192"/>
      <c r="H157" s="192"/>
      <c r="I157" s="192">
        <f t="shared" si="137"/>
        <v>19971</v>
      </c>
      <c r="J157" s="193"/>
      <c r="K157" s="193">
        <v>19971</v>
      </c>
      <c r="L157" s="192">
        <f t="shared" si="138"/>
        <v>0</v>
      </c>
      <c r="M157" s="193"/>
      <c r="N157" s="193"/>
      <c r="O157" s="194">
        <f t="shared" si="139"/>
        <v>0</v>
      </c>
      <c r="P157" s="194"/>
      <c r="Q157" s="194">
        <f t="shared" si="140"/>
        <v>0</v>
      </c>
      <c r="R157" s="195"/>
    </row>
    <row r="158" spans="1:22" ht="18.75" customHeight="1"/>
    <row r="159" spans="1:22" s="198" customFormat="1" ht="18.75" customHeight="1">
      <c r="A159" s="196"/>
      <c r="B159" s="197"/>
      <c r="O159" s="199"/>
      <c r="P159" s="199"/>
      <c r="Q159" s="199"/>
      <c r="R159" s="160"/>
      <c r="S159" s="160"/>
      <c r="T159" s="160"/>
      <c r="U159" s="160"/>
      <c r="V159" s="160"/>
    </row>
    <row r="160" spans="1:22" s="198" customFormat="1" ht="18.75" customHeight="1">
      <c r="A160" s="196"/>
      <c r="B160" s="197"/>
      <c r="C160" s="200"/>
      <c r="O160" s="199"/>
      <c r="P160" s="199"/>
      <c r="Q160" s="199"/>
      <c r="R160" s="160"/>
      <c r="S160" s="160"/>
      <c r="T160" s="160"/>
      <c r="U160" s="160"/>
      <c r="V160" s="160"/>
    </row>
    <row r="161" spans="1:22" s="198" customFormat="1" ht="18.75" customHeight="1">
      <c r="A161" s="196"/>
      <c r="B161" s="197"/>
      <c r="O161" s="199"/>
      <c r="P161" s="199"/>
      <c r="Q161" s="199"/>
      <c r="R161" s="160"/>
      <c r="S161" s="160"/>
      <c r="T161" s="160"/>
      <c r="U161" s="160"/>
      <c r="V161" s="160"/>
    </row>
    <row r="162" spans="1:22" s="198" customFormat="1" ht="18.75" customHeight="1">
      <c r="A162" s="196"/>
      <c r="B162" s="197"/>
      <c r="O162" s="199"/>
      <c r="P162" s="199"/>
      <c r="Q162" s="199"/>
      <c r="R162" s="160"/>
      <c r="S162" s="160"/>
      <c r="T162" s="160"/>
      <c r="U162" s="160"/>
      <c r="V162" s="160"/>
    </row>
  </sheetData>
  <autoFilter ref="A7:R157"/>
  <mergeCells count="13">
    <mergeCell ref="R5:R7"/>
    <mergeCell ref="F6:H6"/>
    <mergeCell ref="I6:K6"/>
    <mergeCell ref="A1:R1"/>
    <mergeCell ref="A2:R2"/>
    <mergeCell ref="A3:R3"/>
    <mergeCell ref="Q4:R4"/>
    <mergeCell ref="A5:A7"/>
    <mergeCell ref="B5:B7"/>
    <mergeCell ref="C5:E6"/>
    <mergeCell ref="F5:K5"/>
    <mergeCell ref="L5:N6"/>
    <mergeCell ref="O5:Q6"/>
  </mergeCells>
  <pageMargins left="0.46" right="0" top="0.5" bottom="0.5" header="0.25" footer="0.25"/>
  <pageSetup paperSize="9" scale="80" orientation="landscape" verticalDpi="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4"/>
  <sheetViews>
    <sheetView workbookViewId="0">
      <selection activeCell="F14" sqref="F14"/>
    </sheetView>
  </sheetViews>
  <sheetFormatPr defaultRowHeight="12.5"/>
  <cols>
    <col min="3" max="3" width="14.8984375" customWidth="1"/>
    <col min="6" max="6" width="14.69921875" customWidth="1"/>
    <col min="9" max="9" width="11.8984375" customWidth="1"/>
  </cols>
  <sheetData>
    <row r="2" spans="3:13" ht="31">
      <c r="C2" s="49" t="s">
        <v>11</v>
      </c>
      <c r="D2" s="50">
        <v>4.4545454545454541</v>
      </c>
      <c r="F2" s="51" t="s">
        <v>21</v>
      </c>
      <c r="G2" s="50">
        <v>1.8666666666666667</v>
      </c>
      <c r="I2" s="51" t="s">
        <v>10</v>
      </c>
      <c r="J2" s="50">
        <v>4.5</v>
      </c>
    </row>
    <row r="3" spans="3:13" ht="15.5">
      <c r="C3" s="51" t="s">
        <v>12</v>
      </c>
      <c r="D3" s="50">
        <v>3.0476190476190474</v>
      </c>
      <c r="F3" s="51" t="s">
        <v>15</v>
      </c>
      <c r="G3" s="50">
        <v>1.2592592592592593</v>
      </c>
      <c r="I3" s="51" t="s">
        <v>15</v>
      </c>
      <c r="J3" s="50">
        <v>1.4444444444444444</v>
      </c>
      <c r="M3" t="s">
        <v>98</v>
      </c>
    </row>
    <row r="4" spans="3:13" ht="31">
      <c r="C4" s="51" t="s">
        <v>16</v>
      </c>
      <c r="D4" s="50">
        <v>2.5882352941176472</v>
      </c>
      <c r="F4" s="51" t="s">
        <v>18</v>
      </c>
      <c r="G4" s="50">
        <v>1.2380952380952381</v>
      </c>
      <c r="I4" s="51" t="s">
        <v>17</v>
      </c>
      <c r="J4" s="50">
        <v>1.44</v>
      </c>
      <c r="M4" t="s">
        <v>99</v>
      </c>
    </row>
    <row r="5" spans="3:13" ht="15.5">
      <c r="C5" s="51" t="s">
        <v>18</v>
      </c>
      <c r="D5" s="50">
        <v>2.4285714285714284</v>
      </c>
      <c r="F5" s="51" t="s">
        <v>11</v>
      </c>
      <c r="G5" s="50">
        <v>1.1818181818181819</v>
      </c>
      <c r="I5" s="51" t="s">
        <v>14</v>
      </c>
      <c r="J5" s="50">
        <v>1.3846153846153846</v>
      </c>
      <c r="M5" t="s">
        <v>100</v>
      </c>
    </row>
    <row r="6" spans="3:13" ht="15.5">
      <c r="C6" s="51" t="s">
        <v>19</v>
      </c>
      <c r="D6" s="50">
        <v>2.3666666666666667</v>
      </c>
      <c r="E6" s="52"/>
      <c r="F6" s="51" t="s">
        <v>14</v>
      </c>
      <c r="G6" s="50">
        <v>1.1538461538461537</v>
      </c>
      <c r="H6" s="52"/>
      <c r="I6" s="51" t="s">
        <v>18</v>
      </c>
      <c r="J6" s="50">
        <v>1.3333333333333333</v>
      </c>
      <c r="M6" t="s">
        <v>101</v>
      </c>
    </row>
    <row r="7" spans="3:13" ht="15.5">
      <c r="C7" s="51" t="s">
        <v>21</v>
      </c>
      <c r="D7" s="50">
        <v>2.2666666666666666</v>
      </c>
      <c r="E7" s="52"/>
      <c r="F7" s="51" t="s">
        <v>16</v>
      </c>
      <c r="G7" s="50">
        <v>1.1176470588235294</v>
      </c>
      <c r="H7" s="52"/>
      <c r="I7" s="51" t="s">
        <v>16</v>
      </c>
      <c r="J7" s="50">
        <v>1.2352941176470589</v>
      </c>
    </row>
    <row r="8" spans="3:13" ht="31">
      <c r="C8" s="41" t="s">
        <v>15</v>
      </c>
      <c r="D8" s="43">
        <v>1.5925925925925926</v>
      </c>
      <c r="F8" s="41" t="s">
        <v>19</v>
      </c>
      <c r="G8" s="43">
        <v>1</v>
      </c>
      <c r="I8" s="41" t="s">
        <v>20</v>
      </c>
      <c r="J8" s="43">
        <v>1</v>
      </c>
    </row>
    <row r="9" spans="3:13" ht="15.5">
      <c r="C9" s="41" t="s">
        <v>17</v>
      </c>
      <c r="D9" s="43">
        <v>1.48</v>
      </c>
      <c r="F9" s="40" t="s">
        <v>17</v>
      </c>
      <c r="G9" s="43">
        <v>0.92</v>
      </c>
      <c r="I9" s="41" t="s">
        <v>19</v>
      </c>
      <c r="J9" s="43">
        <v>0.93333333333333335</v>
      </c>
    </row>
    <row r="10" spans="3:13" ht="15.5">
      <c r="C10" s="41" t="s">
        <v>14</v>
      </c>
      <c r="D10" s="43">
        <v>1.0769230769230769</v>
      </c>
      <c r="F10" s="41" t="s">
        <v>13</v>
      </c>
      <c r="G10" s="43">
        <v>0.90909090909090906</v>
      </c>
      <c r="I10" s="41" t="s">
        <v>11</v>
      </c>
      <c r="J10" s="43">
        <v>0.81818181818181823</v>
      </c>
    </row>
    <row r="11" spans="3:13" ht="15.5">
      <c r="C11" s="41" t="s">
        <v>13</v>
      </c>
      <c r="D11" s="43">
        <v>1.0454545454545454</v>
      </c>
      <c r="F11" s="41" t="s">
        <v>23</v>
      </c>
      <c r="G11" s="43">
        <v>0.83333333333333337</v>
      </c>
      <c r="I11" s="41" t="s">
        <v>21</v>
      </c>
      <c r="J11" s="43">
        <v>0.8</v>
      </c>
    </row>
    <row r="12" spans="3:13" ht="31">
      <c r="C12" s="41" t="s">
        <v>23</v>
      </c>
      <c r="D12" s="43">
        <v>0.5</v>
      </c>
      <c r="F12" s="41" t="s">
        <v>12</v>
      </c>
      <c r="G12" s="43">
        <v>0.7142857142857143</v>
      </c>
      <c r="I12" s="41" t="s">
        <v>12</v>
      </c>
      <c r="J12" s="43">
        <v>0.7142857142857143</v>
      </c>
    </row>
    <row r="13" spans="3:13" ht="15.5">
      <c r="C13" s="41" t="s">
        <v>10</v>
      </c>
      <c r="D13" s="43">
        <v>0.33333333333333331</v>
      </c>
      <c r="F13" s="41" t="s">
        <v>10</v>
      </c>
      <c r="G13" s="43">
        <v>0.66666666666666663</v>
      </c>
      <c r="I13" s="41" t="s">
        <v>13</v>
      </c>
      <c r="J13" s="43">
        <v>0.7142857142857143</v>
      </c>
    </row>
    <row r="14" spans="3:13" ht="31">
      <c r="C14" s="42" t="s">
        <v>20</v>
      </c>
      <c r="D14" s="43">
        <v>0</v>
      </c>
      <c r="F14" s="41" t="s">
        <v>20</v>
      </c>
      <c r="G14" s="43">
        <v>0</v>
      </c>
      <c r="I14" s="41" t="s">
        <v>23</v>
      </c>
      <c r="J14" s="43">
        <v>0.33333333333333331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F14"/>
  <sheetViews>
    <sheetView workbookViewId="0">
      <selection activeCell="G20" sqref="G20"/>
    </sheetView>
  </sheetViews>
  <sheetFormatPr defaultRowHeight="12.5"/>
  <cols>
    <col min="3" max="3" width="13.09765625" customWidth="1"/>
  </cols>
  <sheetData>
    <row r="2" spans="3:6" ht="15.5">
      <c r="C2" s="45" t="s">
        <v>11</v>
      </c>
      <c r="D2" s="48">
        <v>364</v>
      </c>
      <c r="E2" s="46">
        <v>7542</v>
      </c>
      <c r="F2">
        <v>4.8263060196234422</v>
      </c>
    </row>
    <row r="3" spans="3:6" ht="15.5">
      <c r="C3" s="45" t="s">
        <v>12</v>
      </c>
      <c r="D3" s="48">
        <v>1146</v>
      </c>
      <c r="E3" s="46">
        <v>28319</v>
      </c>
      <c r="F3">
        <v>4.046753063314382</v>
      </c>
    </row>
    <row r="4" spans="3:6" ht="15.5">
      <c r="C4" s="45" t="s">
        <v>19</v>
      </c>
      <c r="D4" s="48">
        <v>500</v>
      </c>
      <c r="E4" s="46">
        <v>31456</v>
      </c>
      <c r="F4">
        <v>1.5895218718209563</v>
      </c>
    </row>
    <row r="5" spans="3:6" ht="15.5">
      <c r="C5" s="45" t="s">
        <v>20</v>
      </c>
      <c r="D5" s="48">
        <v>13</v>
      </c>
      <c r="E5" s="47">
        <v>1185</v>
      </c>
      <c r="F5">
        <v>1.0970464135021099</v>
      </c>
    </row>
    <row r="6" spans="3:6" ht="15.5">
      <c r="C6" s="45" t="s">
        <v>15</v>
      </c>
      <c r="D6" s="48">
        <v>280</v>
      </c>
      <c r="E6" s="46">
        <v>29925</v>
      </c>
      <c r="F6">
        <v>0.9356725146198831</v>
      </c>
    </row>
    <row r="7" spans="3:6" ht="15.5">
      <c r="C7" s="45" t="s">
        <v>23</v>
      </c>
      <c r="D7" s="48">
        <v>62</v>
      </c>
      <c r="E7" s="46">
        <v>8421</v>
      </c>
      <c r="F7">
        <v>0.73625460159125999</v>
      </c>
    </row>
    <row r="8" spans="3:6" ht="15.5">
      <c r="C8" s="45" t="s">
        <v>10</v>
      </c>
      <c r="D8" s="48">
        <v>51</v>
      </c>
      <c r="E8" s="46">
        <v>7906</v>
      </c>
      <c r="F8">
        <v>0.64507968631419177</v>
      </c>
    </row>
    <row r="9" spans="3:6" ht="15.5">
      <c r="C9" s="45" t="s">
        <v>16</v>
      </c>
      <c r="D9" s="48">
        <v>149</v>
      </c>
      <c r="E9" s="46">
        <v>23920</v>
      </c>
      <c r="F9">
        <v>0.62290969899665549</v>
      </c>
    </row>
    <row r="10" spans="3:6" ht="15.5">
      <c r="C10" s="45" t="s">
        <v>18</v>
      </c>
      <c r="D10" s="48">
        <v>185</v>
      </c>
      <c r="E10" s="46">
        <v>31324</v>
      </c>
      <c r="F10">
        <v>0.59060145575277745</v>
      </c>
    </row>
    <row r="11" spans="3:6" ht="15.5">
      <c r="C11" s="45" t="s">
        <v>21</v>
      </c>
      <c r="D11" s="48">
        <v>200</v>
      </c>
      <c r="E11" s="46">
        <v>35611</v>
      </c>
      <c r="F11">
        <v>0.56162421723624723</v>
      </c>
    </row>
    <row r="12" spans="3:6" ht="15.5">
      <c r="C12" s="45" t="s">
        <v>13</v>
      </c>
      <c r="D12" s="48">
        <v>172</v>
      </c>
      <c r="E12" s="46">
        <v>31750</v>
      </c>
      <c r="F12">
        <v>0.54173228346456692</v>
      </c>
    </row>
    <row r="13" spans="3:6" ht="15.5">
      <c r="C13" s="45" t="s">
        <v>17</v>
      </c>
      <c r="D13" s="48">
        <v>177</v>
      </c>
      <c r="E13" s="46">
        <v>36622</v>
      </c>
      <c r="F13">
        <v>0.48331603953907482</v>
      </c>
    </row>
    <row r="14" spans="3:6" ht="15.5">
      <c r="C14" s="45" t="s">
        <v>14</v>
      </c>
      <c r="D14" s="48">
        <v>88</v>
      </c>
      <c r="E14" s="46">
        <v>22035</v>
      </c>
      <c r="F14">
        <v>0.39936464715225778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b1 MH</vt:lpstr>
      <vt:lpstr>b2 tht</vt:lpstr>
      <vt:lpstr>B3 htx</vt:lpstr>
      <vt:lpstr>b4 dn</vt:lpstr>
      <vt:lpstr>b5 gtnt</vt:lpstr>
      <vt:lpstr>b6. kmnd</vt:lpstr>
      <vt:lpstr>P7. Giai ngan NSTW</vt:lpstr>
      <vt:lpstr>Sheet3</vt:lpstr>
      <vt:lpstr>Sheet1</vt:lpstr>
      <vt:lpstr>Sheet2</vt:lpstr>
      <vt:lpstr>B10. Giai ngan</vt:lpstr>
      <vt:lpstr>VUON MAU</vt:lpstr>
      <vt:lpstr>Sheet4</vt:lpstr>
      <vt:lpstr>Sheet5</vt:lpstr>
      <vt:lpstr>Sheet6</vt:lpstr>
      <vt:lpstr>vuon</vt:lpstr>
      <vt:lpstr>'b5 gtnt'!Print_Area</vt:lpstr>
      <vt:lpstr>'b6. kmnd'!Print_Area</vt:lpstr>
      <vt:lpstr>'P7. Giai ngan NSTW'!Print_Titles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HUSER</cp:lastModifiedBy>
  <cp:lastPrinted>2020-08-27T01:27:55Z</cp:lastPrinted>
  <dcterms:created xsi:type="dcterms:W3CDTF">2014-09-06T08:09:16Z</dcterms:created>
  <dcterms:modified xsi:type="dcterms:W3CDTF">2020-08-27T09:53:02Z</dcterms:modified>
</cp:coreProperties>
</file>